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https://oarsoaldea.sharepoint.com/sites/antolakuntza/Documentos compartidos/ZERBITZU EKONOMIKOAK/GARDENTASUN ATARIA/AURREKONTUEN JARRAIPENA/2024/"/>
    </mc:Choice>
  </mc:AlternateContent>
  <xr:revisionPtr revIDLastSave="0" documentId="8_{04CC4644-BAC1-460E-8A59-D3EB2921ED94}" xr6:coauthVersionLast="47" xr6:coauthVersionMax="47" xr10:uidLastSave="{00000000-0000-0000-0000-000000000000}"/>
  <bookViews>
    <workbookView xWindow="-120" yWindow="-120" windowWidth="29040" windowHeight="15840" activeTab="4" xr2:uid="{00000000-000D-0000-FFFF-FFFF00000000}"/>
  </bookViews>
  <sheets>
    <sheet name="INFORMAZIO OROKORRA" sheetId="39" r:id="rId1"/>
    <sheet name="INFORMACIÓN GENERAL" sheetId="42" r:id="rId2"/>
    <sheet name="Informazio orokorra (eranskina)" sheetId="40" r:id="rId3"/>
    <sheet name="Información general (anexo)" sheetId="41" r:id="rId4"/>
    <sheet name="Aurrekontua 2024" sheetId="21" r:id="rId5"/>
    <sheet name="Presupuesto 2024" sheetId="22" r:id="rId6"/>
    <sheet name="Aurrekontuen partidak 2024" sheetId="24" r:id="rId7"/>
    <sheet name="Partidas presupuestarias 2024" sheetId="25" r:id="rId8"/>
    <sheet name="Aurrekontuaren exekuzioa 2024" sheetId="26" r:id="rId9"/>
    <sheet name="Ejecución presupuestaria 2024" sheetId="43" r:id="rId10"/>
    <sheet name="Berankortasuna 2024" sheetId="29" r:id="rId11"/>
    <sheet name="Período Medio de Pago 2024" sheetId="30" r:id="rId12"/>
    <sheet name="Exekuzioa 2024" sheetId="34" r:id="rId13"/>
    <sheet name="Ejecución 2024" sheetId="32" r:id="rId14"/>
    <sheet name="Kontratu txikiak 2024" sheetId="44" r:id="rId15"/>
    <sheet name="Contratos menores 2024" sheetId="46" r:id="rId16"/>
    <sheet name="Hitzarmenak 2024" sheetId="47" r:id="rId17"/>
    <sheet name="Convenios 2024" sheetId="48" r:id="rId18"/>
    <sheet name="Lehiaketa publikoak 2024" sheetId="37" r:id="rId19"/>
    <sheet name="Concursos públicos 2024" sheetId="38" r:id="rId20"/>
  </sheets>
  <definedNames>
    <definedName name="_xlnm.Print_Area" localSheetId="4">'Aurrekontua 2024'!$A$1:$I$47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3" i="32" l="1"/>
  <c r="H41" i="32"/>
  <c r="F41" i="32"/>
  <c r="D41" i="32"/>
  <c r="E41" i="32" s="1"/>
  <c r="B41" i="32"/>
  <c r="H40" i="32"/>
  <c r="H43" i="32" s="1"/>
  <c r="F40" i="32"/>
  <c r="D40" i="32"/>
  <c r="E40" i="32" s="1"/>
  <c r="H36" i="32"/>
  <c r="F36" i="32"/>
  <c r="D36" i="32"/>
  <c r="B36" i="32"/>
  <c r="H34" i="32"/>
  <c r="F34" i="32"/>
  <c r="D34" i="32"/>
  <c r="B34" i="32"/>
  <c r="H33" i="32"/>
  <c r="F33" i="32"/>
  <c r="D33" i="32"/>
  <c r="B33" i="32"/>
  <c r="H32" i="32"/>
  <c r="F32" i="32"/>
  <c r="D32" i="32"/>
  <c r="B32" i="32"/>
  <c r="H30" i="32"/>
  <c r="F30" i="32"/>
  <c r="D30" i="32"/>
  <c r="B30" i="32"/>
  <c r="H29" i="32"/>
  <c r="F29" i="32"/>
  <c r="D29" i="32"/>
  <c r="B29" i="32"/>
  <c r="H28" i="32"/>
  <c r="F28" i="32"/>
  <c r="D28" i="32"/>
  <c r="B28" i="32"/>
  <c r="H27" i="32"/>
  <c r="F27" i="32"/>
  <c r="D27" i="32"/>
  <c r="B27" i="32"/>
  <c r="H26" i="32"/>
  <c r="F26" i="32"/>
  <c r="D26" i="32"/>
  <c r="B26" i="32"/>
  <c r="H25" i="32"/>
  <c r="F25" i="32"/>
  <c r="D25" i="32"/>
  <c r="B25" i="32"/>
  <c r="H24" i="32"/>
  <c r="F24" i="32"/>
  <c r="D24" i="32"/>
  <c r="B24" i="32"/>
  <c r="H23" i="32"/>
  <c r="F23" i="32"/>
  <c r="D23" i="32"/>
  <c r="B23" i="32"/>
  <c r="H22" i="32"/>
  <c r="F22" i="32"/>
  <c r="D22" i="32"/>
  <c r="B22" i="32"/>
  <c r="H21" i="32"/>
  <c r="F21" i="32"/>
  <c r="D21" i="32"/>
  <c r="B21" i="32"/>
  <c r="H20" i="32"/>
  <c r="F20" i="32"/>
  <c r="D20" i="32"/>
  <c r="B20" i="32"/>
  <c r="H19" i="32"/>
  <c r="F19" i="32"/>
  <c r="D19" i="32"/>
  <c r="B19" i="32"/>
  <c r="H18" i="32"/>
  <c r="F18" i="32"/>
  <c r="D18" i="32"/>
  <c r="B18" i="32"/>
  <c r="H17" i="32"/>
  <c r="H16" i="32"/>
  <c r="H15" i="32"/>
  <c r="H14" i="32"/>
  <c r="H13" i="32"/>
  <c r="H12" i="32"/>
  <c r="F17" i="32"/>
  <c r="F16" i="32"/>
  <c r="F15" i="32"/>
  <c r="F14" i="32"/>
  <c r="F13" i="32"/>
  <c r="F12" i="32"/>
  <c r="D17" i="32"/>
  <c r="D16" i="32"/>
  <c r="D15" i="32"/>
  <c r="D14" i="32"/>
  <c r="D13" i="32"/>
  <c r="D12" i="32"/>
  <c r="B17" i="32"/>
  <c r="B16" i="32"/>
  <c r="B15" i="32"/>
  <c r="B14" i="32"/>
  <c r="B13" i="32"/>
  <c r="B12" i="32"/>
  <c r="H10" i="32"/>
  <c r="H9" i="32"/>
  <c r="H8" i="32"/>
  <c r="H7" i="32"/>
  <c r="H6" i="32"/>
  <c r="H5" i="32"/>
  <c r="F10" i="32"/>
  <c r="F9" i="32"/>
  <c r="F8" i="32"/>
  <c r="F7" i="32"/>
  <c r="F6" i="32"/>
  <c r="F5" i="32"/>
  <c r="D10" i="32"/>
  <c r="D9" i="32"/>
  <c r="D8" i="32"/>
  <c r="D7" i="32"/>
  <c r="D6" i="32"/>
  <c r="D5" i="32"/>
  <c r="B10" i="32"/>
  <c r="B9" i="32"/>
  <c r="B8" i="32"/>
  <c r="B7" i="32"/>
  <c r="B6" i="32"/>
  <c r="B5" i="32"/>
  <c r="I56" i="43"/>
  <c r="G56" i="43"/>
  <c r="E56" i="43"/>
  <c r="C56" i="43"/>
  <c r="K56" i="43" s="1"/>
  <c r="I55" i="43"/>
  <c r="G55" i="43"/>
  <c r="E55" i="43"/>
  <c r="C55" i="43"/>
  <c r="K55" i="43" s="1"/>
  <c r="I54" i="43"/>
  <c r="G54" i="43"/>
  <c r="E54" i="43"/>
  <c r="C54" i="43"/>
  <c r="K54" i="43" s="1"/>
  <c r="I53" i="43"/>
  <c r="G53" i="43"/>
  <c r="E53" i="43"/>
  <c r="E58" i="43" s="1"/>
  <c r="C53" i="43"/>
  <c r="K53" i="43" s="1"/>
  <c r="I52" i="43"/>
  <c r="G52" i="43"/>
  <c r="G58" i="43" s="1"/>
  <c r="E52" i="43"/>
  <c r="C52" i="43"/>
  <c r="K52" i="43" s="1"/>
  <c r="I51" i="43"/>
  <c r="G51" i="43"/>
  <c r="E51" i="43"/>
  <c r="C51" i="43"/>
  <c r="K51" i="43" s="1"/>
  <c r="I50" i="43"/>
  <c r="I58" i="43" s="1"/>
  <c r="G50" i="43"/>
  <c r="E50" i="43"/>
  <c r="C50" i="43"/>
  <c r="C58" i="43" s="1"/>
  <c r="I56" i="26"/>
  <c r="I55" i="26"/>
  <c r="I54" i="26"/>
  <c r="I53" i="26"/>
  <c r="I58" i="26" s="1"/>
  <c r="I52" i="26"/>
  <c r="I51" i="26"/>
  <c r="I50" i="26"/>
  <c r="G56" i="26"/>
  <c r="K56" i="26" s="1"/>
  <c r="G55" i="26"/>
  <c r="G54" i="26"/>
  <c r="G53" i="26"/>
  <c r="G52" i="26"/>
  <c r="K52" i="26" s="1"/>
  <c r="G51" i="26"/>
  <c r="G50" i="26"/>
  <c r="E56" i="26"/>
  <c r="E55" i="26"/>
  <c r="K55" i="26" s="1"/>
  <c r="E54" i="26"/>
  <c r="E53" i="26"/>
  <c r="E52" i="26"/>
  <c r="E51" i="26"/>
  <c r="K51" i="26" s="1"/>
  <c r="E50" i="26"/>
  <c r="C56" i="26"/>
  <c r="C55" i="26"/>
  <c r="C54" i="26"/>
  <c r="K54" i="26" s="1"/>
  <c r="C53" i="26"/>
  <c r="C52" i="26"/>
  <c r="C51" i="26"/>
  <c r="C50" i="26"/>
  <c r="C58" i="26"/>
  <c r="K53" i="26"/>
  <c r="K50" i="26"/>
  <c r="I10" i="26"/>
  <c r="I9" i="26"/>
  <c r="I5" i="26"/>
  <c r="G10" i="26"/>
  <c r="G9" i="26"/>
  <c r="E10" i="26"/>
  <c r="E9" i="26"/>
  <c r="C10" i="26"/>
  <c r="C9" i="26"/>
  <c r="H41" i="34"/>
  <c r="F41" i="34"/>
  <c r="D41" i="34"/>
  <c r="B41" i="34"/>
  <c r="H32" i="34"/>
  <c r="F32" i="34"/>
  <c r="D32" i="34"/>
  <c r="B32" i="34"/>
  <c r="F12" i="34"/>
  <c r="H12" i="34"/>
  <c r="D12" i="34"/>
  <c r="B12" i="34"/>
  <c r="D63" i="44"/>
  <c r="D63" i="46"/>
  <c r="D61" i="46"/>
  <c r="D59" i="46"/>
  <c r="D57" i="46"/>
  <c r="D55" i="46"/>
  <c r="D53" i="46"/>
  <c r="D51" i="46"/>
  <c r="D49" i="46"/>
  <c r="D38" i="46"/>
  <c r="D34" i="46"/>
  <c r="D32" i="46"/>
  <c r="D30" i="46"/>
  <c r="D42" i="46" s="1"/>
  <c r="D22" i="46"/>
  <c r="D20" i="46"/>
  <c r="D18" i="46"/>
  <c r="D24" i="46" s="1"/>
  <c r="D11" i="46"/>
  <c r="D9" i="46"/>
  <c r="D7" i="46"/>
  <c r="D125" i="48"/>
  <c r="D93" i="48"/>
  <c r="D67" i="48"/>
  <c r="D51" i="48"/>
  <c r="D41" i="48"/>
  <c r="D125" i="47"/>
  <c r="D93" i="47"/>
  <c r="D67" i="47"/>
  <c r="D51" i="47"/>
  <c r="D41" i="47"/>
  <c r="D57" i="44"/>
  <c r="D59" i="44"/>
  <c r="D55" i="44"/>
  <c r="D61" i="44"/>
  <c r="D53" i="44"/>
  <c r="D51" i="44"/>
  <c r="D49" i="44"/>
  <c r="D38" i="44"/>
  <c r="D34" i="44"/>
  <c r="I41" i="32" l="1"/>
  <c r="G40" i="32"/>
  <c r="B40" i="32"/>
  <c r="F43" i="32"/>
  <c r="G41" i="32" s="1"/>
  <c r="I40" i="32"/>
  <c r="K50" i="43"/>
  <c r="K58" i="43" s="1"/>
  <c r="K58" i="26"/>
  <c r="E58" i="26"/>
  <c r="G58" i="26"/>
  <c r="D32" i="44"/>
  <c r="D30" i="44"/>
  <c r="D42" i="44" s="1"/>
  <c r="D22" i="44"/>
  <c r="D20" i="44"/>
  <c r="D9" i="44"/>
  <c r="D18" i="44"/>
  <c r="D7" i="44"/>
  <c r="C25" i="38"/>
  <c r="C19" i="38"/>
  <c r="D24" i="38"/>
  <c r="C24" i="38"/>
  <c r="D18" i="38"/>
  <c r="C18" i="38"/>
  <c r="A24" i="38"/>
  <c r="A18" i="38"/>
  <c r="B43" i="32" l="1"/>
  <c r="C41" i="32" s="1"/>
  <c r="D24" i="44"/>
  <c r="J17" i="30"/>
  <c r="I17" i="30"/>
  <c r="H17" i="30"/>
  <c r="G17" i="30"/>
  <c r="F17" i="30"/>
  <c r="E17" i="30"/>
  <c r="J13" i="30"/>
  <c r="I13" i="30"/>
  <c r="H13" i="30"/>
  <c r="G13" i="30"/>
  <c r="F13" i="30"/>
  <c r="E13" i="30"/>
  <c r="J9" i="30"/>
  <c r="I9" i="30"/>
  <c r="H9" i="30"/>
  <c r="G9" i="30"/>
  <c r="F9" i="30"/>
  <c r="E9" i="30"/>
  <c r="F5" i="30"/>
  <c r="G5" i="30"/>
  <c r="H5" i="30"/>
  <c r="I5" i="30"/>
  <c r="J5" i="30"/>
  <c r="E5" i="30"/>
  <c r="C40" i="32" l="1"/>
  <c r="K41" i="43"/>
  <c r="I40" i="43"/>
  <c r="I39" i="43"/>
  <c r="I38" i="43"/>
  <c r="I37" i="43"/>
  <c r="I36" i="43"/>
  <c r="I35" i="43"/>
  <c r="I34" i="43"/>
  <c r="G42" i="43"/>
  <c r="G40" i="43"/>
  <c r="G39" i="43"/>
  <c r="G38" i="43"/>
  <c r="G37" i="43"/>
  <c r="G36" i="43"/>
  <c r="G35" i="43"/>
  <c r="G34" i="43"/>
  <c r="E40" i="43"/>
  <c r="E39" i="43"/>
  <c r="E38" i="43"/>
  <c r="E37" i="43"/>
  <c r="E36" i="43"/>
  <c r="E35" i="43"/>
  <c r="E34" i="43"/>
  <c r="C35" i="43"/>
  <c r="C36" i="43"/>
  <c r="C37" i="43"/>
  <c r="C38" i="43"/>
  <c r="C39" i="43"/>
  <c r="C40" i="43"/>
  <c r="C34" i="43"/>
  <c r="C5" i="43"/>
  <c r="E5" i="43"/>
  <c r="G5" i="43"/>
  <c r="I5" i="43"/>
  <c r="C6" i="43"/>
  <c r="E6" i="43"/>
  <c r="G6" i="43"/>
  <c r="I6" i="43"/>
  <c r="C7" i="43"/>
  <c r="E7" i="43"/>
  <c r="G7" i="43"/>
  <c r="I7" i="43"/>
  <c r="C8" i="43"/>
  <c r="E8" i="43"/>
  <c r="G8" i="43"/>
  <c r="I8" i="43"/>
  <c r="C9" i="43"/>
  <c r="E9" i="43"/>
  <c r="G9" i="43"/>
  <c r="I9" i="43"/>
  <c r="C10" i="43"/>
  <c r="E10" i="43"/>
  <c r="G10" i="43"/>
  <c r="I10" i="43"/>
  <c r="B6" i="43"/>
  <c r="B7" i="43"/>
  <c r="B8" i="43"/>
  <c r="B9" i="43"/>
  <c r="B5" i="43"/>
  <c r="I42" i="26"/>
  <c r="I42" i="43" s="1"/>
  <c r="G42" i="26"/>
  <c r="E42" i="26"/>
  <c r="C42" i="26"/>
  <c r="K40" i="26"/>
  <c r="K40" i="43" s="1"/>
  <c r="K34" i="26"/>
  <c r="K34" i="43" s="1"/>
  <c r="K35" i="26"/>
  <c r="K35" i="43" s="1"/>
  <c r="K36" i="26"/>
  <c r="K36" i="43" s="1"/>
  <c r="K37" i="26"/>
  <c r="K37" i="43" s="1"/>
  <c r="B10" i="26"/>
  <c r="B10" i="43" s="1"/>
  <c r="D11" i="44"/>
  <c r="K39" i="26"/>
  <c r="K38" i="26"/>
  <c r="K38" i="43" s="1"/>
  <c r="J10" i="26"/>
  <c r="J10" i="43" s="1"/>
  <c r="J9" i="26"/>
  <c r="J9" i="43" s="1"/>
  <c r="J8" i="26"/>
  <c r="J8" i="43" s="1"/>
  <c r="J7" i="26"/>
  <c r="J7" i="43" s="1"/>
  <c r="J6" i="26"/>
  <c r="J6" i="43" s="1"/>
  <c r="J5" i="26"/>
  <c r="J5" i="43" s="1"/>
  <c r="H10" i="26"/>
  <c r="H10" i="43" s="1"/>
  <c r="H9" i="26"/>
  <c r="H9" i="43" s="1"/>
  <c r="H8" i="26"/>
  <c r="H8" i="43" s="1"/>
  <c r="H7" i="26"/>
  <c r="H7" i="43" s="1"/>
  <c r="H6" i="26"/>
  <c r="H6" i="43" s="1"/>
  <c r="H5" i="26"/>
  <c r="H5" i="43" s="1"/>
  <c r="F6" i="26"/>
  <c r="F6" i="43" s="1"/>
  <c r="F7" i="26"/>
  <c r="F7" i="43" s="1"/>
  <c r="F8" i="26"/>
  <c r="F8" i="43" s="1"/>
  <c r="F9" i="26"/>
  <c r="F9" i="43" s="1"/>
  <c r="F10" i="26"/>
  <c r="F10" i="43" s="1"/>
  <c r="F5" i="26"/>
  <c r="F5" i="43" s="1"/>
  <c r="K6" i="26"/>
  <c r="L6" i="26" s="1"/>
  <c r="L6" i="43" s="1"/>
  <c r="K7" i="26"/>
  <c r="L7" i="26" s="1"/>
  <c r="L7" i="43" s="1"/>
  <c r="K8" i="26"/>
  <c r="L8" i="26" s="1"/>
  <c r="L8" i="43" s="1"/>
  <c r="K9" i="26"/>
  <c r="L9" i="26" s="1"/>
  <c r="L9" i="43" s="1"/>
  <c r="K10" i="26"/>
  <c r="L10" i="26" s="1"/>
  <c r="L10" i="43" s="1"/>
  <c r="K5" i="26"/>
  <c r="K5" i="43" s="1"/>
  <c r="D6" i="26"/>
  <c r="D6" i="43" s="1"/>
  <c r="D7" i="26"/>
  <c r="D7" i="43" s="1"/>
  <c r="D8" i="26"/>
  <c r="D8" i="43" s="1"/>
  <c r="D9" i="26"/>
  <c r="D9" i="43" s="1"/>
  <c r="D10" i="26"/>
  <c r="D10" i="43" s="1"/>
  <c r="D5" i="26"/>
  <c r="D5" i="43" s="1"/>
  <c r="H5" i="34"/>
  <c r="F5" i="34"/>
  <c r="D5" i="34"/>
  <c r="B5" i="34"/>
  <c r="K42" i="26" l="1"/>
  <c r="K42" i="43" s="1"/>
  <c r="E42" i="43"/>
  <c r="C42" i="43"/>
  <c r="F40" i="34"/>
  <c r="F36" i="34"/>
  <c r="H40" i="34"/>
  <c r="H36" i="34"/>
  <c r="D36" i="34"/>
  <c r="D40" i="34"/>
  <c r="B40" i="34"/>
  <c r="B36" i="34"/>
  <c r="K39" i="43"/>
  <c r="K10" i="43"/>
  <c r="K6" i="43"/>
  <c r="K8" i="43"/>
  <c r="K9" i="43"/>
  <c r="K7" i="43"/>
  <c r="K12" i="26"/>
  <c r="K12" i="43" s="1"/>
  <c r="L5" i="26"/>
  <c r="L5" i="43" s="1"/>
  <c r="C12" i="26"/>
  <c r="C12" i="43" s="1"/>
  <c r="E12" i="26"/>
  <c r="E12" i="43" s="1"/>
  <c r="G12" i="26"/>
  <c r="G12" i="43" s="1"/>
  <c r="I12" i="26"/>
  <c r="I12" i="43" s="1"/>
  <c r="B12" i="26"/>
  <c r="B12" i="43" s="1"/>
  <c r="E31" i="25"/>
  <c r="B31" i="25"/>
  <c r="E31" i="24"/>
  <c r="B31" i="24"/>
  <c r="H12" i="26" l="1"/>
  <c r="H12" i="43" s="1"/>
  <c r="F12" i="26"/>
  <c r="F12" i="43" s="1"/>
  <c r="D12" i="26"/>
  <c r="D12" i="43" s="1"/>
  <c r="J12" i="26"/>
  <c r="J12" i="43" s="1"/>
  <c r="L12" i="26"/>
  <c r="L12" i="43" s="1"/>
  <c r="F43" i="34"/>
  <c r="H43" i="34"/>
  <c r="B43" i="34" l="1"/>
  <c r="C41" i="34" s="1"/>
  <c r="D43" i="34"/>
  <c r="G40" i="34"/>
  <c r="G41" i="34"/>
  <c r="I40" i="34"/>
  <c r="I41" i="34"/>
  <c r="E41" i="34" l="1"/>
  <c r="E40" i="34"/>
  <c r="C40" i="34"/>
</calcChain>
</file>

<file path=xl/sharedStrings.xml><?xml version="1.0" encoding="utf-8"?>
<sst xmlns="http://schemas.openxmlformats.org/spreadsheetml/2006/main" count="985" uniqueCount="472">
  <si>
    <t>EUSKARA</t>
  </si>
  <si>
    <t>PERTSONEI ARRETA</t>
  </si>
  <si>
    <t>OARSOALDEA HELMUGA</t>
  </si>
  <si>
    <t>HIRI BERRIZTAPENA ETA MUGIKORTASUNA</t>
  </si>
  <si>
    <t>KONTSUMO BULEGOA</t>
  </si>
  <si>
    <t>ESTRATEGIA DE DESARROLLO ECONÓMICO Y TERRITORIAL</t>
  </si>
  <si>
    <t>DESTINO OARSOALDEA</t>
  </si>
  <si>
    <t>REGENERACIÓN URBANA Y MOVILIDAD</t>
  </si>
  <si>
    <t>EUSKERA</t>
  </si>
  <si>
    <t>OFICINA DE CONSUMO</t>
  </si>
  <si>
    <t>ENCARGOS A MEDIO PROPIO</t>
  </si>
  <si>
    <t>COSTE</t>
  </si>
  <si>
    <t>KOSTUA</t>
  </si>
  <si>
    <t>TOTAL</t>
  </si>
  <si>
    <t>Programas informáticos</t>
  </si>
  <si>
    <t>Equipos informáticos</t>
  </si>
  <si>
    <t>Instalaciones</t>
  </si>
  <si>
    <t>Gastos financieros</t>
  </si>
  <si>
    <t>Transportes y mensajeros</t>
  </si>
  <si>
    <t>Suscripciones</t>
  </si>
  <si>
    <t>Suministros</t>
  </si>
  <si>
    <t>Reparación y conservación</t>
  </si>
  <si>
    <t>Limpieza</t>
  </si>
  <si>
    <t>ATENCIÓN A LAS PERSONAS</t>
  </si>
  <si>
    <t>2024KO HITZARMEN OROKORRA</t>
  </si>
  <si>
    <t>KANPO B.</t>
  </si>
  <si>
    <t>ERRENTERIA</t>
  </si>
  <si>
    <t>LEZO</t>
  </si>
  <si>
    <t>OIARTZUN</t>
  </si>
  <si>
    <t>PASAIA</t>
  </si>
  <si>
    <t>EKONOMI ETA LURRALDE GARAPENERAKO ESTRATEGIA</t>
  </si>
  <si>
    <t xml:space="preserve">Itsas-ekonomia </t>
  </si>
  <si>
    <t xml:space="preserve">Industria-sarea </t>
  </si>
  <si>
    <t>Pertsonei emandako arreta, aukera-sektorea</t>
  </si>
  <si>
    <t xml:space="preserve">Gizarte-egoera ahuleko kolektiboei laguntza </t>
  </si>
  <si>
    <t>HITZARMEN ESPEZIFIKOAK</t>
  </si>
  <si>
    <t>ENKARGUAK</t>
  </si>
  <si>
    <t>GUZTIRA</t>
  </si>
  <si>
    <t>CONVENIO GENERAL 2024</t>
  </si>
  <si>
    <t>FINANC. EXT</t>
  </si>
  <si>
    <t>CONVENIOS ESPECÍFICOS</t>
  </si>
  <si>
    <t>Economía vinculada al mar</t>
  </si>
  <si>
    <t>Fomento del desarrollo y regeneración de la industria y servicios vinculados</t>
  </si>
  <si>
    <t>La atención a las personas, sector de oportunidad</t>
  </si>
  <si>
    <t>Impulso de la inserción sociolaboral de colectivos desfavorecidos</t>
  </si>
  <si>
    <t>Ereiten: dirigido a 12 personas en situación de exclusión</t>
  </si>
  <si>
    <t>Beraun Auzolanean</t>
  </si>
  <si>
    <t>Programas de Empleo</t>
  </si>
  <si>
    <t>San Marcos</t>
  </si>
  <si>
    <t>Listorreta</t>
  </si>
  <si>
    <t>Oficina de rehabilitación de Andonaegi</t>
  </si>
  <si>
    <t>Oficina de rehabilitación de Beraun</t>
  </si>
  <si>
    <t>Beraun auzolanean</t>
  </si>
  <si>
    <t>Enplegu programak</t>
  </si>
  <si>
    <t>San Marko</t>
  </si>
  <si>
    <t>Barrengoloia</t>
  </si>
  <si>
    <t>Andonaegiko birgaitze bulegoa</t>
  </si>
  <si>
    <t>Beraungo Birgaitze bulegoa</t>
  </si>
  <si>
    <t>Ereiten: Bazterkeria egoeran dauden 12 pertsonei zuzendurikoa</t>
  </si>
  <si>
    <t>GASTUAK ETA INBERTSIOAK</t>
  </si>
  <si>
    <t>SARRERAK</t>
  </si>
  <si>
    <t xml:space="preserve">     I - Inbertsioak</t>
  </si>
  <si>
    <t xml:space="preserve">     S - Kanpokoak</t>
  </si>
  <si>
    <t xml:space="preserve">          Bestelako inbertsioak</t>
  </si>
  <si>
    <t xml:space="preserve">          Bestelako diru-sarrerak</t>
  </si>
  <si>
    <t xml:space="preserve">          Ekipo informatikoak</t>
  </si>
  <si>
    <t xml:space="preserve">          Eusko Jaurlaritza</t>
  </si>
  <si>
    <t xml:space="preserve">          Higigarria</t>
  </si>
  <si>
    <t xml:space="preserve">          Gipuzkoako Foru Aldundia</t>
  </si>
  <si>
    <t xml:space="preserve">          Instalazioak</t>
  </si>
  <si>
    <t xml:space="preserve">     S - Udalak</t>
  </si>
  <si>
    <t xml:space="preserve">     I - Pertsonala</t>
  </si>
  <si>
    <t xml:space="preserve">          Errenteriako Udala</t>
  </si>
  <si>
    <t xml:space="preserve">          Enpresaren kargurako Gizarte Segurantza</t>
  </si>
  <si>
    <t xml:space="preserve">          Lezoko Udala</t>
  </si>
  <si>
    <t xml:space="preserve">          Nominak</t>
  </si>
  <si>
    <t xml:space="preserve">          Oiartzungo Udala</t>
  </si>
  <si>
    <t xml:space="preserve">          Pasaiako Udala</t>
  </si>
  <si>
    <t xml:space="preserve">          Alokairuak</t>
  </si>
  <si>
    <t xml:space="preserve">          Aseguru-primak</t>
  </si>
  <si>
    <t xml:space="preserve">          Bekak</t>
  </si>
  <si>
    <t xml:space="preserve">          Bestelako gastuak</t>
  </si>
  <si>
    <t xml:space="preserve">          Bulego-materiala</t>
  </si>
  <si>
    <t xml:space="preserve">          Finantza-gastuak</t>
  </si>
  <si>
    <t xml:space="preserve">          Garbiketa</t>
  </si>
  <si>
    <t xml:space="preserve">          Garraioa eta mezulariak</t>
  </si>
  <si>
    <t xml:space="preserve">          Harpidetzak</t>
  </si>
  <si>
    <t xml:space="preserve">          Hornidurak</t>
  </si>
  <si>
    <t xml:space="preserve">          Ikasmateriala</t>
  </si>
  <si>
    <t xml:space="preserve">          Konponketa eta kontserbazioa</t>
  </si>
  <si>
    <t xml:space="preserve">          Profesional independenteen zerbitzuak</t>
  </si>
  <si>
    <t xml:space="preserve">          Publizitatea eta propaganda</t>
  </si>
  <si>
    <t xml:space="preserve">          Telefonia</t>
  </si>
  <si>
    <t>GASTOS E INVERSIONES</t>
  </si>
  <si>
    <t>INGRESOS</t>
  </si>
  <si>
    <t xml:space="preserve">     I - Inversiones</t>
  </si>
  <si>
    <t xml:space="preserve">     I - Personal</t>
  </si>
  <si>
    <t xml:space="preserve">     I - Gastos funcionamiento</t>
  </si>
  <si>
    <t xml:space="preserve">     I - Funtzionamendu gastuak</t>
  </si>
  <si>
    <t>Otras inversiones</t>
  </si>
  <si>
    <t>Seguridad social a cargo de la empresa</t>
  </si>
  <si>
    <t>Nóminas</t>
  </si>
  <si>
    <t>Otso inmovilizado</t>
  </si>
  <si>
    <t>Alquileres</t>
  </si>
  <si>
    <t>Primas de seguros</t>
  </si>
  <si>
    <t>Becas</t>
  </si>
  <si>
    <t>Otros gastos</t>
  </si>
  <si>
    <t>Material de oficina</t>
  </si>
  <si>
    <t>Transposte y mensajeros</t>
  </si>
  <si>
    <t>Material didáctico</t>
  </si>
  <si>
    <t>Profesionales independientes</t>
  </si>
  <si>
    <t xml:space="preserve">Publicidad </t>
  </si>
  <si>
    <t>Telefonía</t>
  </si>
  <si>
    <t xml:space="preserve">     S - Exteriores</t>
  </si>
  <si>
    <t>Otras subvenciones</t>
  </si>
  <si>
    <t>Gobierno Vasco</t>
  </si>
  <si>
    <t>Diputación Foral de Gipuzkoa</t>
  </si>
  <si>
    <t xml:space="preserve">     S - Ayuntamientos</t>
  </si>
  <si>
    <t>Gastos de viajes / traslados</t>
  </si>
  <si>
    <t xml:space="preserve">          Bidaia-gastuak / leku aldaketak</t>
  </si>
  <si>
    <t>1ER TRIMESTRE</t>
  </si>
  <si>
    <t>% EXEKUTATUTA</t>
  </si>
  <si>
    <t xml:space="preserve">          Ekonomia eta lurraldearen garapenerako estrategia</t>
  </si>
  <si>
    <t xml:space="preserve">          Euskara</t>
  </si>
  <si>
    <t xml:space="preserve">          Hiri berriztapena eta mugikortasuna</t>
  </si>
  <si>
    <t xml:space="preserve">          Kontsumitzaileari arreta</t>
  </si>
  <si>
    <t xml:space="preserve">          Oarsoaldea helmuga</t>
  </si>
  <si>
    <t xml:space="preserve">          Pertsonei arreta</t>
  </si>
  <si>
    <t>1er TRIMESTRE</t>
  </si>
  <si>
    <t>2. HIRUHIL. EXEKUZIOA</t>
  </si>
  <si>
    <t>3. HIRUHIL. EXEKUZIOA</t>
  </si>
  <si>
    <t>4. HIRUHIL. EXEKUZIOA</t>
  </si>
  <si>
    <t>AURREKONTUA 2024</t>
  </si>
  <si>
    <t>PRESUPUESTO 2024</t>
  </si>
  <si>
    <t>OARSOALDEA S.A.</t>
  </si>
  <si>
    <t>Ordaindutako eragiketak</t>
  </si>
  <si>
    <t>Ordaindu gabeko eragiketak</t>
  </si>
  <si>
    <t>OBBE</t>
  </si>
  <si>
    <t>Oharrak</t>
  </si>
  <si>
    <t>Ratioa</t>
  </si>
  <si>
    <t>Zenbatekoa</t>
  </si>
  <si>
    <t>ORDAINKETEN BATEZ BESTEKO EPEA (OBBE) 2024</t>
  </si>
  <si>
    <t>Operaciones pagadas</t>
  </si>
  <si>
    <t>Operaciones pendientes de pago</t>
  </si>
  <si>
    <t>PMP</t>
  </si>
  <si>
    <t>Observaciones</t>
  </si>
  <si>
    <t>PERIODO MEDIO DE PAGO (PMP) 2024</t>
  </si>
  <si>
    <t>1. HIRUHILEKOA</t>
  </si>
  <si>
    <t>1. hiruhila.</t>
  </si>
  <si>
    <t>2. hiruhila.</t>
  </si>
  <si>
    <t>3. hiruhila.</t>
  </si>
  <si>
    <t>4. hiruhila.</t>
  </si>
  <si>
    <t xml:space="preserve">          I - Inbertsioak</t>
  </si>
  <si>
    <t xml:space="preserve">               Bestelako inbertsioak</t>
  </si>
  <si>
    <t xml:space="preserve">               Ekipo informatikoak</t>
  </si>
  <si>
    <t xml:space="preserve">               Higigarria</t>
  </si>
  <si>
    <t xml:space="preserve">               Programa informatikoak</t>
  </si>
  <si>
    <t xml:space="preserve">          I - Gastuak</t>
  </si>
  <si>
    <t xml:space="preserve">               Alokairuak</t>
  </si>
  <si>
    <t xml:space="preserve">               Aseguru-primak</t>
  </si>
  <si>
    <t xml:space="preserve">               Bestelako gastuak</t>
  </si>
  <si>
    <t xml:space="preserve">               Bidaia-gastuak</t>
  </si>
  <si>
    <t xml:space="preserve">               Bulego-materiala</t>
  </si>
  <si>
    <t xml:space="preserve">               Finantza-gastuak</t>
  </si>
  <si>
    <t xml:space="preserve">               Formakuntza</t>
  </si>
  <si>
    <t xml:space="preserve">               Garbiketa</t>
  </si>
  <si>
    <t xml:space="preserve">               Garraioa eta mezulariak</t>
  </si>
  <si>
    <t xml:space="preserve">               Harpidetzak</t>
  </si>
  <si>
    <t xml:space="preserve">               Hornidurak</t>
  </si>
  <si>
    <t xml:space="preserve">               Konponketa eta kontserbazioa</t>
  </si>
  <si>
    <t xml:space="preserve">               Profesional independenteen zerbitzuak</t>
  </si>
  <si>
    <t xml:space="preserve">               Publizitatea eta propaganda</t>
  </si>
  <si>
    <t xml:space="preserve">               Telefonia</t>
  </si>
  <si>
    <t>1er trimestre</t>
  </si>
  <si>
    <t>2do trimestre</t>
  </si>
  <si>
    <t>3er trimestre</t>
  </si>
  <si>
    <t>4to trimestre</t>
  </si>
  <si>
    <t xml:space="preserve">          I - Inversiones</t>
  </si>
  <si>
    <t>Inmovilizado</t>
  </si>
  <si>
    <t xml:space="preserve">          I - Gastos</t>
  </si>
  <si>
    <t>Gastos de viajes</t>
  </si>
  <si>
    <t>Formación</t>
  </si>
  <si>
    <t>Material didáctico cursos</t>
  </si>
  <si>
    <t>Publicidad y propaganda</t>
  </si>
  <si>
    <t xml:space="preserve">               Ikastaroen ikasmateriala</t>
  </si>
  <si>
    <t xml:space="preserve"> CONVENIOS BENEFICIARIO OARSOALDEA</t>
  </si>
  <si>
    <t>PARTES FIRMANTES</t>
  </si>
  <si>
    <t>OBJETO</t>
  </si>
  <si>
    <t>PLAZO DE EJECUCIÓN</t>
  </si>
  <si>
    <t>OBLIGACIONES ECONÓMICAS ASUMIDAS</t>
  </si>
  <si>
    <t>ERRENTERIAKO UDALA</t>
  </si>
  <si>
    <t>2024ko LANKIDETZA HITZARMENA</t>
  </si>
  <si>
    <t>LEZOKO UDALA</t>
  </si>
  <si>
    <t>OIARTZUNGO UDALA</t>
  </si>
  <si>
    <t>PASAIAKO UDALA</t>
  </si>
  <si>
    <t>INNOBASQUE</t>
  </si>
  <si>
    <t>HAZINNOVA</t>
  </si>
  <si>
    <t>300€/EMPRESA</t>
  </si>
  <si>
    <t>CONVENIOS OBLIGACIONES ASUMIDAS POR OARSOALDEA</t>
  </si>
  <si>
    <t>ERRENKOALDE</t>
  </si>
  <si>
    <t>2024ko HITZARMENA</t>
  </si>
  <si>
    <t>BLAS DE LEZO</t>
  </si>
  <si>
    <t>MTO Y MONTAJE MECANICO DE EQUIPO INDUSTRIAL 22201447</t>
  </si>
  <si>
    <t>BADIA BERRI</t>
  </si>
  <si>
    <t>AUZOLAN INDUSTRIA II</t>
  </si>
  <si>
    <t xml:space="preserve">CONVENIOS SUSCRITOS OARSOALDEA </t>
  </si>
  <si>
    <t>OARSOALDEAK SINATUTAKO HITZARMENAK</t>
  </si>
  <si>
    <t>OARSOALDEAK HARTUTAKO BETEBEHAR EKONOMIKOAK</t>
  </si>
  <si>
    <t>OARSOALDEA ONURADUN DEN HITZARMENAK</t>
  </si>
  <si>
    <t>SINATZAILEAK</t>
  </si>
  <si>
    <t>XEDEA</t>
  </si>
  <si>
    <t>EXEKUZIO EPEA</t>
  </si>
  <si>
    <t>HARTUTAKO BEHEBEHAR EKONOMIKOAK</t>
  </si>
  <si>
    <t>ZUZENEKO ESLEIPENA</t>
  </si>
  <si>
    <t>PROZEDURA NEGOZIATUA</t>
  </si>
  <si>
    <t>LEHIKAKETA PUBLIKOAK 2024</t>
  </si>
  <si>
    <t>CONCURSOS PÚBLICOS 2024</t>
  </si>
  <si>
    <t>1. HIRUHIL. EXEKUZIOA</t>
  </si>
  <si>
    <t>1.- SARRERA</t>
  </si>
  <si>
    <t>19/2013 Legeak, abenduaren 9koak, gardentasun, informazio publikoa lortu eta behar bezala gobernatzeari buruzkoak, 2. artikuluan xedatutakoaren arabera, Lehenengo Tituluko xedapenak honako merkataritza-sozietateei aplikatuko zaizkie: sozietatearen kapitalean herri-administrazioen edo beste herri-erakunde batzuen partaidetza, zuzena edo zeharkakoa, 100eko 50etik gorakoa duten horiei. OARSOALDEA, S.A. (aurrerantzean, OARSOALDEA) eskualdeko lau Udalek (Lezo, Oiartzun, Pasaia eta Errenteriak) osatutako konpainia da eta guztien artean beren titulartasuna sozietatearen kapitalaren 100eko 100a da. Ondorioz, OARSOALDEAri Legea aplikagarria zaio.</t>
  </si>
  <si>
    <t>A.- OARSOALDEAren funtzioak</t>
  </si>
  <si>
    <t>OARSOALDEA irabazi-asmorik gabeko eskualdearen garapen-agentzia bat da eta tokiko herri-sektorearen barruan sartzen da. Eskualdeko lau Udalek 1993. urtean eratu zuten eta sozietatearen estatutuen bigarren artikuluari jarraiki, eskualdearen garapen sozioekonomikorako eta biztanleen bizi-kalitatearen hobekuntzarako bideratuak dauden zereginak eta jarduerak burutzea du xede.</t>
  </si>
  <si>
    <t>Sozietatearen helburua betez, OARSOALDEAk lan-orientabidearen, prestakuntzaren, enpresa-sorreraren, kontsumitzaileen eta erabiltzaileen erreklamazioen, hiri-birgaitzearen eta abarren eremuetan zerbitzuak eskaintzen dizkie partikularrei. Era berean, enpresek zerbitzuak jasotzen dituzte honako arloetan: langileak hautatzea, finantzaketa, industria-lurzorua, enpresa-kudeaketa, etab.</t>
  </si>
  <si>
    <t>B.- Araudi aplikagarria</t>
  </si>
  <si>
    <t>OARSOALDEA sozietate anonimoa da eta, nagusiki, Merkataritza Erregistroan inskribatutako estatutuek nahiz Kapital Sozietateei buruzko Legeak, uztailaren 2ko 1/2010 Errege Dekretu Legegilearen bidez onartutakoak, xedatutakoaren arabera arautzen da.</t>
  </si>
  <si>
    <t>Kontratazioaren arloan, OARSOALDEAri Sektore Publikoaren Kontratuei buruzko Legea, azaroaren 14ko 3/2011 Errege Dekretu Legegilearen bidez onartutakoa, aplikagarria zaio, 3.1.d artikuluan xedatutakoarekin bat.</t>
  </si>
  <si>
    <t>Kontratuak esleitzearen eremuan, OARSOALDEAk herri-administrazioaren izaera ez duen esleipen-ahalmena duenez, Sektore Publikoaren Kontratuei buruzko Legearen barruan III. Liburuko I. Tituluari dagokion II. Kapitulua aplikatuko zaio. Halaber, Kontratatzailearen Profilean argitaratuak dauden Kontrataziorako Barne Argibideei erreparatuko zaie.</t>
  </si>
  <si>
    <t>Sektore Publikoaren Kontratuei buruzko Legeak 20. artikuluan xedatutakoarekin bat, OARSOALDEAk sinatzen dituen kontratuak, herri-administrazioarekin egindakoak izan ezik, kontratu pribatuak dira eta ondorioei eta iraungitzeari dagokienez, Zuzenbide Pribatuak arautzen ditu.</t>
  </si>
  <si>
    <t>GARDENTASUN ATARIA</t>
  </si>
  <si>
    <t>C.- Antolaketa-egitura</t>
  </si>
  <si>
    <t>OARSOALDEAk estatutuetan aurrez ikusi ostean, hurrengo organo kolegiatuak ditu:</t>
  </si>
  <si>
    <t>1.- Lau Udal bazkideek osatutako Batzar Nagusia. Bakoitzak sozietatearen kapitalaren %25a du.</t>
  </si>
  <si>
    <t>ADMINISTRAZIO KONTSEILUA</t>
  </si>
  <si>
    <t>ORDEZKARIA</t>
  </si>
  <si>
    <t>Aizpea Otaegi Mitxelena</t>
  </si>
  <si>
    <t>Mikel Arruti Salaberria</t>
  </si>
  <si>
    <t>Joana Mendiboure Garaiar</t>
  </si>
  <si>
    <t>Teodoro Alberro Bilbao</t>
  </si>
  <si>
    <t>Lehendakaria</t>
  </si>
  <si>
    <t>Idazkaria</t>
  </si>
  <si>
    <t>KARGUA</t>
  </si>
  <si>
    <t>Kontseilaria</t>
  </si>
  <si>
    <t xml:space="preserve">2.- Modu berean, lau Udal bazkideek osatutako Administrazio Kontseilua. </t>
  </si>
  <si>
    <t>Estatutuz aipatu organo kolegiatuez gain, sozietateak zuzendari nagusia du eta kargua Fernando Nebreda Díez de Espada jaunak, Zuzenbidean lizentziatuak eta enpresen administrazioan nahiz kudeaketan masterra duenak, betetzen du. OARSOALDEAra iritsi baino lehen, Debegesan, Debabarreneko Garapen Sozioekonomikorako Sozietatean, lan egin zuen. Fernando Nebreda jauna OARSOALDEA, S.A. 1993. urtean sortu zenetik da zuzendari nagusia.</t>
  </si>
  <si>
    <t>OARSOALDEAren zerbitzuak zazpi sailetan banatuak daude:</t>
  </si>
  <si>
    <r>
      <t>-</t>
    </r>
    <r>
      <rPr>
        <sz val="7"/>
        <color theme="1"/>
        <rFont val="Times New Roman"/>
        <family val="1"/>
      </rPr>
      <t xml:space="preserve">       </t>
    </r>
    <r>
      <rPr>
        <sz val="10"/>
        <color theme="1"/>
        <rFont val="Calibri"/>
        <family val="2"/>
      </rPr>
      <t>Ekonomia eta lurraldearen garapenerako estrategia.</t>
    </r>
  </si>
  <si>
    <r>
      <t>-</t>
    </r>
    <r>
      <rPr>
        <sz val="7"/>
        <color theme="1"/>
        <rFont val="Times New Roman"/>
        <family val="1"/>
      </rPr>
      <t xml:space="preserve">       </t>
    </r>
    <r>
      <rPr>
        <sz val="10"/>
        <color theme="1"/>
        <rFont val="Calibri"/>
        <family val="2"/>
      </rPr>
      <t>Pertsonei arreta</t>
    </r>
  </si>
  <si>
    <r>
      <t>-</t>
    </r>
    <r>
      <rPr>
        <sz val="7"/>
        <color theme="1"/>
        <rFont val="Times New Roman"/>
        <family val="1"/>
      </rPr>
      <t xml:space="preserve">       </t>
    </r>
    <r>
      <rPr>
        <sz val="10"/>
        <color theme="1"/>
        <rFont val="Calibri"/>
        <family val="2"/>
      </rPr>
      <t>Oarsoaldea helmuga.</t>
    </r>
  </si>
  <si>
    <r>
      <t>-</t>
    </r>
    <r>
      <rPr>
        <sz val="7"/>
        <color theme="1"/>
        <rFont val="Times New Roman"/>
        <family val="1"/>
      </rPr>
      <t xml:space="preserve">       </t>
    </r>
    <r>
      <rPr>
        <sz val="10"/>
        <color theme="1"/>
        <rFont val="Calibri"/>
        <family val="2"/>
      </rPr>
      <t>Hiri berriztapena eta mugikortasuna.</t>
    </r>
  </si>
  <si>
    <r>
      <t>-</t>
    </r>
    <r>
      <rPr>
        <sz val="7"/>
        <color theme="1"/>
        <rFont val="Times New Roman"/>
        <family val="1"/>
      </rPr>
      <t xml:space="preserve">       </t>
    </r>
    <r>
      <rPr>
        <sz val="10"/>
        <color theme="1"/>
        <rFont val="Calibri"/>
        <family val="2"/>
      </rPr>
      <t>Kontsumitzaileari arreta.</t>
    </r>
  </si>
  <si>
    <r>
      <t>-</t>
    </r>
    <r>
      <rPr>
        <sz val="7"/>
        <color theme="1"/>
        <rFont val="Times New Roman"/>
        <family val="1"/>
      </rPr>
      <t xml:space="preserve">       </t>
    </r>
    <r>
      <rPr>
        <sz val="10"/>
        <color theme="1"/>
        <rFont val="Calibri"/>
        <family val="2"/>
      </rPr>
      <t>Euskara.</t>
    </r>
  </si>
  <si>
    <t>Zuzendari Gerentea</t>
  </si>
  <si>
    <t>Fernando Nebreda Díaz de Espada</t>
  </si>
  <si>
    <t>Bakartxo Villar Iraola</t>
  </si>
  <si>
    <t>Beatriz Brosa Gómez</t>
  </si>
  <si>
    <t>Patxi Arrazola Soto</t>
  </si>
  <si>
    <t>Olatz Olaizola Tarragona</t>
  </si>
  <si>
    <t>Ainar Lasarte Urquia</t>
  </si>
  <si>
    <t>Joxe Luix Agirretxe Mitxelena</t>
  </si>
  <si>
    <t>Anabel Sarasola Etxegoien</t>
  </si>
  <si>
    <r>
      <t>-</t>
    </r>
    <r>
      <rPr>
        <sz val="7"/>
        <color theme="1"/>
        <rFont val="Times New Roman"/>
        <family val="1"/>
      </rPr>
      <t xml:space="preserve">       </t>
    </r>
    <r>
      <rPr>
        <sz val="10"/>
        <color theme="1"/>
        <rFont val="Calibri"/>
        <family val="2"/>
      </rPr>
      <t>Barne Antolakuntza</t>
    </r>
  </si>
  <si>
    <t>2.- ERAKUNDEA, ANTOLAKETA ETA PLANGINTZA INFORMAZIOA</t>
  </si>
  <si>
    <t>CONSEJO DE ADMINISTRACIÓN</t>
  </si>
  <si>
    <t>REPRESENTANTE</t>
  </si>
  <si>
    <t>CARGO</t>
  </si>
  <si>
    <t>Presidenta</t>
  </si>
  <si>
    <t>Consejero</t>
  </si>
  <si>
    <t>Secretaria</t>
  </si>
  <si>
    <t>AYUNTAMIENTO ERRENTERIA</t>
  </si>
  <si>
    <t>AYUNTAMIENTO LEZO</t>
  </si>
  <si>
    <t>AYUNTAMIENTO OIARTZUN</t>
  </si>
  <si>
    <t>AYUNTAMIENTO PASAIA</t>
  </si>
  <si>
    <t>Director Gerente</t>
  </si>
  <si>
    <t>1.- INTRODUCCIÓN.</t>
  </si>
  <si>
    <t>B.- Normativa que le resulta de aplicación.</t>
  </si>
  <si>
    <t>OARSOALDEA constituye una sociedad anónima que se rige, fundamentalmente, por lo dispuesto en sus estatutos, inscritos en el Registro Mercantil, y en la Ley de Sociedades de Capital aprobada por el Real Decreto Legislativo 1/2010, de 2 de julio.</t>
  </si>
  <si>
    <t>En materia de contratación, a OARSOALDEA  le resulta de aplicación la Ley de Contratos del Sector Público, aprobada por el Real Decreto Legislativo 3/2011, de 14 de noviembre, de conformidad con lo dispuesto en su artículo 3.1.d.</t>
  </si>
  <si>
    <t>En materia de adjudicación de contratos, en la medida que OARSOALDEA constituye un poder adjudicador que no reúne el carácter de Administración Pública, le resulta de aplicación el Capítulo II del Título I, del Libro III, de la citada Ley de Contratos del Sector Público, y las Instrucciones Internas de Contratación publicadas en su Perfil de Contratante.</t>
  </si>
  <si>
    <t>C.- Estructura organizativa.</t>
  </si>
  <si>
    <t>OARSOALDEA dispone de los siguientes órganos colegiados previstos en los estatutos:</t>
  </si>
  <si>
    <t>1.- Junta General formada por los cuatro ayuntamientos socios. Cada uno ostenta un 25% del capital social.</t>
  </si>
  <si>
    <t>Además de los citados órganos colegiados estatutarios, la sociedad cuenta con un Director General, cargo que ostenta D. Fernando Nebreda Díez de Espada, Licenciado en Derecho y con Master en Administración y Gestión de Empresas. Antes de formar parte de OARSOALDEA trabajó en Debegesa, Sociedad para el Desarrollo socioeconómico de Debabarrena. D. Fernando Nebreda es el Director General de OARSOALDEA, S.A. desde su creación en 1993.</t>
  </si>
  <si>
    <t xml:space="preserve">2.- Consejo de Administración formado también por los cuatro ayuntamientos socios. </t>
  </si>
  <si>
    <t>Los servicios de OARSOALDEA están divididos en siete departamentos:</t>
  </si>
  <si>
    <r>
      <t>-</t>
    </r>
    <r>
      <rPr>
        <sz val="7"/>
        <color theme="1"/>
        <rFont val="Times New Roman"/>
        <family val="1"/>
      </rPr>
      <t xml:space="preserve">        </t>
    </r>
    <r>
      <rPr>
        <sz val="10"/>
        <color theme="1"/>
        <rFont val="Calibri"/>
        <family val="2"/>
      </rPr>
      <t>Estrategia de desarrollo económico y territorial.</t>
    </r>
  </si>
  <si>
    <r>
      <t>-</t>
    </r>
    <r>
      <rPr>
        <sz val="7"/>
        <color theme="1"/>
        <rFont val="Times New Roman"/>
        <family val="1"/>
      </rPr>
      <t xml:space="preserve">        </t>
    </r>
    <r>
      <rPr>
        <sz val="10"/>
        <color theme="1"/>
        <rFont val="Calibri"/>
        <family val="2"/>
      </rPr>
      <t>Atención a las personas.</t>
    </r>
  </si>
  <si>
    <r>
      <t>-</t>
    </r>
    <r>
      <rPr>
        <sz val="7"/>
        <color theme="1"/>
        <rFont val="Times New Roman"/>
        <family val="1"/>
      </rPr>
      <t xml:space="preserve">        </t>
    </r>
    <r>
      <rPr>
        <sz val="10"/>
        <color theme="1"/>
        <rFont val="Calibri"/>
        <family val="2"/>
      </rPr>
      <t>Destino Oarsoaldea.</t>
    </r>
  </si>
  <si>
    <r>
      <t>-</t>
    </r>
    <r>
      <rPr>
        <sz val="7"/>
        <color theme="1"/>
        <rFont val="Times New Roman"/>
        <family val="1"/>
      </rPr>
      <t xml:space="preserve">        </t>
    </r>
    <r>
      <rPr>
        <sz val="10"/>
        <color theme="1"/>
        <rFont val="Calibri"/>
        <family val="2"/>
      </rPr>
      <t>Regeneración urbana y movilidad.</t>
    </r>
  </si>
  <si>
    <r>
      <t>-</t>
    </r>
    <r>
      <rPr>
        <sz val="7"/>
        <color theme="1"/>
        <rFont val="Times New Roman"/>
        <family val="1"/>
      </rPr>
      <t xml:space="preserve">        </t>
    </r>
    <r>
      <rPr>
        <sz val="10"/>
        <color theme="1"/>
        <rFont val="Calibri"/>
        <family val="2"/>
      </rPr>
      <t>Atención al consumidor.</t>
    </r>
  </si>
  <si>
    <r>
      <t>-</t>
    </r>
    <r>
      <rPr>
        <sz val="7"/>
        <color theme="1"/>
        <rFont val="Times New Roman"/>
        <family val="1"/>
      </rPr>
      <t xml:space="preserve">        </t>
    </r>
    <r>
      <rPr>
        <sz val="10"/>
        <color theme="1"/>
        <rFont val="Calibri"/>
        <family val="2"/>
      </rPr>
      <t>Euskera.</t>
    </r>
  </si>
  <si>
    <r>
      <t>-</t>
    </r>
    <r>
      <rPr>
        <sz val="7"/>
        <color theme="1"/>
        <rFont val="Times New Roman"/>
        <family val="1"/>
      </rPr>
      <t xml:space="preserve">        </t>
    </r>
    <r>
      <rPr>
        <sz val="10"/>
        <color theme="1"/>
        <rFont val="Calibri"/>
        <family val="2"/>
      </rPr>
      <t>Organización interna.</t>
    </r>
  </si>
  <si>
    <t>DEPARTAMENTOS</t>
  </si>
  <si>
    <t>DIRECCIONES</t>
  </si>
  <si>
    <t>Estrategia de Desarrollo Económico y Territorial</t>
  </si>
  <si>
    <t>Organización Interna</t>
  </si>
  <si>
    <t>Atención a las Personas</t>
  </si>
  <si>
    <t>Destino Oarsoaldea</t>
  </si>
  <si>
    <t>Regeneración Urbana y Movilidad</t>
  </si>
  <si>
    <t>Euskera</t>
  </si>
  <si>
    <t>Información al Consumidor</t>
  </si>
  <si>
    <t>ZUZENDARITZAK</t>
  </si>
  <si>
    <t xml:space="preserve">Barne Antolakuntza </t>
  </si>
  <si>
    <t xml:space="preserve">Ekonomia eta Lurraldearen garapenerako estrategia </t>
  </si>
  <si>
    <t xml:space="preserve">Pertsonei Arreta </t>
  </si>
  <si>
    <t xml:space="preserve">Oarsoaldea Helmuga </t>
  </si>
  <si>
    <t xml:space="preserve">Hiri Berriztapena eta Mugikortasun </t>
  </si>
  <si>
    <t xml:space="preserve">Euskara </t>
  </si>
  <si>
    <t xml:space="preserve">Kontsumitzailearentzako informazioa </t>
  </si>
  <si>
    <t>SAILAK</t>
  </si>
  <si>
    <t>ÁREAS</t>
  </si>
  <si>
    <t>EJECUC. 1ER TRIM.</t>
  </si>
  <si>
    <t>% EJECUTADO</t>
  </si>
  <si>
    <t>EJECUC. 2º TRIM.</t>
  </si>
  <si>
    <t>EJECUC. 3ER TRIM.</t>
  </si>
  <si>
    <t>EJECUC. 4º TRIM.</t>
  </si>
  <si>
    <t>EJECUCIÓN PRESUPUESTARIA PROYECTOS NO INCLUIDOS EN EL PLAN DE GESTIÓN 2024</t>
  </si>
  <si>
    <t>2024ko KUDEAKETA PLANETIK KANPO DAUDEN PROIEKTUEN EXEKUZIOA</t>
  </si>
  <si>
    <t>Euskara</t>
  </si>
  <si>
    <t>PORTAL DE TRANSPARENCIA</t>
  </si>
  <si>
    <t>PLAN DE GESTIÓN 2024</t>
  </si>
  <si>
    <t>2024KO KUDEAKETA PLANAREN PARTIDAK</t>
  </si>
  <si>
    <t>PARTIDAS PLAN DE GESTIÓN 2024</t>
  </si>
  <si>
    <t>2024ko KUDEAKETA PLANAREN EXEKUZIOA</t>
  </si>
  <si>
    <t>EJECUCIÓN PLAN DE GESTIÓN 2024</t>
  </si>
  <si>
    <t>CONTRATOS MENORES &lt; 5.000 €</t>
  </si>
  <si>
    <t>KONTRATU TXIKIAK  &lt; 5.000 €</t>
  </si>
  <si>
    <t>URTEKO</t>
  </si>
  <si>
    <r>
      <t xml:space="preserve">Este portal de transparencia se establece en cumplimiento del </t>
    </r>
    <r>
      <rPr>
        <b/>
        <sz val="11"/>
        <color theme="1"/>
        <rFont val="Calibri"/>
        <family val="2"/>
        <scheme val="minor"/>
      </rPr>
      <t>ordenamiento jurídico español</t>
    </r>
    <r>
      <rPr>
        <sz val="11"/>
        <color theme="1"/>
        <rFont val="Calibri"/>
        <family val="2"/>
        <scheme val="minor"/>
      </rPr>
      <t xml:space="preserve"> y en alineación con las exigencias de transparencia y acceso a la información definidas por el marco normativo europeo, en particular:</t>
    </r>
  </si>
  <si>
    <r>
      <t>1. La Ley 19/2013, de 9 de diciembre, de transparencia, acceso a la información pública y buen gobierno</t>
    </r>
    <r>
      <rPr>
        <sz val="11"/>
        <color theme="1"/>
        <rFont val="Calibri"/>
        <family val="2"/>
        <scheme val="minor"/>
      </rPr>
      <t>, que regula el acceso a la información pública y garantiza la transparencia de la actividad de las administraciones públicas.</t>
    </r>
  </si>
  <si>
    <r>
      <t>2. Las directivas del Parlamento Europeo y del Consejo 2014/23/UE y 2014/24/UE, de 26 de febrero de 2014</t>
    </r>
    <r>
      <rPr>
        <sz val="11"/>
        <color theme="1"/>
        <rFont val="Calibri"/>
        <family val="2"/>
        <scheme val="minor"/>
      </rPr>
      <t>, que establecen normas sobre contratación pública y promueven la eficiencia, la igualdad de trato, la competencia abierta y la prevención de conflictos de interés en los procedimientos de adjudicación de contratos públicos.</t>
    </r>
  </si>
  <si>
    <t>Estas normativas tienen como objetivo fomentar la confianza de los ciudadanos en las instituciones públicas mediante una gestión más abierta, clara y accesible.</t>
  </si>
  <si>
    <t>En este espacio, se ofrece acceso a información relativa a [detallar brevemente el tipo de información: contratos públicos, convenios, subvenciones, datos presupuestarios, etc.], garantizando así el derecho de los ciudadanos a conocer y supervisar la actividad pública.</t>
  </si>
  <si>
    <t>De conformidad con lo dispuesto en el artículo 26 de la Ley de Contratos del Sector Público, los contratos que suscribe OARSOALDEA, salvo los otorgados con Administraciones Públicas, ostentan la condición de contratos privados que se rigen en cuanto a sus efectos y extinción por el Derecho Privado.</t>
  </si>
  <si>
    <t xml:space="preserve">          Pertsonei arreta*</t>
  </si>
  <si>
    <t>***</t>
  </si>
  <si>
    <t>*** Aurrekontu honetan udalen kontratazio programak sartuta daude. Beraiek ejekutatzen dituzte zuzenean. Horregatik ez daude</t>
  </si>
  <si>
    <t>sartuta exekutatutako guztiaren zenbatekoan.</t>
  </si>
  <si>
    <t>*** En el importe presupuestado están incluidos los programas de contrtación de los ayuntamientos.</t>
  </si>
  <si>
    <t>Estos contratos los realizan directamente los propios ayuntamientos, por lo que no se recogen en el importe ejecutado.</t>
  </si>
  <si>
    <t>2. HIRUHILEKOA</t>
  </si>
  <si>
    <t>2º TRIMESTRE</t>
  </si>
  <si>
    <t>3. HIRUHILEKOA</t>
  </si>
  <si>
    <t>4. HIRUHILEKOA</t>
  </si>
  <si>
    <t>3er TRIMESTRE</t>
  </si>
  <si>
    <t>4º TRIMESTRE</t>
  </si>
  <si>
    <t>IAMETZA</t>
  </si>
  <si>
    <t>Euskara batzordeari laguntza teknikoa</t>
  </si>
  <si>
    <t>NAIDER ANÁLISIS Y ACCIÓN SOCIOECONÓMICA, S.L</t>
  </si>
  <si>
    <t>Plan estrategikoa 2025-35</t>
  </si>
  <si>
    <t>204/9/03</t>
  </si>
  <si>
    <t>3ER TRIMESTRE</t>
  </si>
  <si>
    <t>Ayuda técnica Euskara Batzordea</t>
  </si>
  <si>
    <t>Plan estrategico 2025-35</t>
  </si>
  <si>
    <t>BIDER Ü</t>
  </si>
  <si>
    <t xml:space="preserve">Eskualdeko Garapen Sozioekonomikoaren arloko aholkularitza juridiko zerbitzuak </t>
  </si>
  <si>
    <t>Eskualdeko Marketing Turistikoko plana</t>
  </si>
  <si>
    <t>GURA MARKETING</t>
  </si>
  <si>
    <t>BINOVO IT HUMAN PROJECT, S.L.</t>
  </si>
  <si>
    <t>Langileen kudeaketarako moduloa Odoon: Egutegiak, fitxaketak, ausentziak, txostenak</t>
  </si>
  <si>
    <t>KIMUBAT, K1 EKOPAISAIA S.L.L</t>
  </si>
  <si>
    <t>IPI Karmengo Ama haur hezkuntzako eskolako patioan ekosistemetan (ABE) oinarritutako obra, jolastokia naturalizatzeko</t>
  </si>
  <si>
    <t>2024/30/4</t>
  </si>
  <si>
    <t>NAIDER ANÁLISIS Y ACCIÓN SOCIO ECONÓMICA, S.L.</t>
  </si>
  <si>
    <t>Biratu: Oarsoaldean ekonomia zirkular baerako transizioa proiekturako laguntza teknikoa</t>
  </si>
  <si>
    <t>NIMBO INTERACTIVE</t>
  </si>
  <si>
    <t>CICERONE turismo-informazio sistema berritzea</t>
  </si>
  <si>
    <t>ENERDOM CONSULTING, S.L.</t>
  </si>
  <si>
    <t>Energiaren arloan lehen sektoreari zuzendutako informazioa hobetzera zuzendutako monografikoa egitea</t>
  </si>
  <si>
    <t>Mugikortasuna landu CO2 isuriak murrizketaren ikuspegitik eta mugikortasuna eraginkortasun energetikoaren ikuspegitik</t>
  </si>
  <si>
    <t>INGARTEK CONSULTING, S.L.</t>
  </si>
  <si>
    <t>Proiektuen finantzaketa-lerroak kudeatzeko proiektuen modulua eta finantzatutako proiektuak justifikatzeko modulua</t>
  </si>
  <si>
    <t>FUTURE APPLIER INTELLIGENCE</t>
  </si>
  <si>
    <t>2024/31/12</t>
  </si>
  <si>
    <t>GEXAN MENDIZABAL ESCUDERO</t>
  </si>
  <si>
    <t>OTB artxiboaren digitalizazioa</t>
  </si>
  <si>
    <t>FUNDACIÓN LABORAL DE LA CONSTRUCCIÓN</t>
  </si>
  <si>
    <t>Osasun eta prebentzio alorreko prestakuntza zerbitzuak</t>
  </si>
  <si>
    <t>Marketing digitalaren modualua Odoon</t>
  </si>
  <si>
    <t>NETBSS SOLUCIONES INFORMÁTICAS</t>
  </si>
  <si>
    <t>BEATRIZ DECORACIÓN</t>
  </si>
  <si>
    <t>Kortinen suministroa eta instalazioa</t>
  </si>
  <si>
    <t xml:space="preserve">POCTEFA deialdia kudeatzeko kanpo aholkularitza </t>
  </si>
  <si>
    <t>SENDO 2020 SLU</t>
  </si>
  <si>
    <t>*</t>
  </si>
  <si>
    <t>SINGULAR GREEN, S.L.</t>
  </si>
  <si>
    <t>Errenteriako Lekuona Fabrikan horma berde bat ezartzeko egikaritze-proiektua</t>
  </si>
  <si>
    <t>TECH FRIENDLY</t>
  </si>
  <si>
    <t>EDIL plana (Toki Garapenerako Estrategia Integratuak) FEDER funtsekin finantzatutako ekimenaren hurrengo deialdian proposamen bat aurkezteko laguntza teknikoa</t>
  </si>
  <si>
    <t>HARREMAN INGENIARITZA, S.L.</t>
  </si>
  <si>
    <t>JARDINERÍA TECNATURA, S.L</t>
  </si>
  <si>
    <t>Oiartzungo Kaleberria kale inguruan Oiartzun ibaiaren ertza lehengoratzeko lanak</t>
  </si>
  <si>
    <t>LANBIDE</t>
  </si>
  <si>
    <t>LEHEN AUKERA</t>
  </si>
  <si>
    <t>EUSKO JAURLARITZA</t>
  </si>
  <si>
    <t>ITOURBASK</t>
  </si>
  <si>
    <t>ANDONAEGI</t>
  </si>
  <si>
    <t>OLATERMIK</t>
  </si>
  <si>
    <t>ENPRESA ZENTRUA</t>
  </si>
  <si>
    <t>IDOIA LIZEAGA</t>
  </si>
  <si>
    <t>ARTISAU AUZOA</t>
  </si>
  <si>
    <t>KROMOSOMA</t>
  </si>
  <si>
    <t>HARAN</t>
  </si>
  <si>
    <t>ZUMABE</t>
  </si>
  <si>
    <t>JAIZKI BAKAIKOA</t>
  </si>
  <si>
    <t>AGUSTINAK</t>
  </si>
  <si>
    <t>PAB 58</t>
  </si>
  <si>
    <t>PAB 59</t>
  </si>
  <si>
    <t>RUBEN PANTIGA</t>
  </si>
  <si>
    <t>FORU ALDUNDIA</t>
  </si>
  <si>
    <t>ENERGIA PLANA</t>
  </si>
  <si>
    <t>INGUMAK</t>
  </si>
  <si>
    <t>ANNE GAJATE</t>
  </si>
  <si>
    <t>ELENA RANZ</t>
  </si>
  <si>
    <t>MAITE ANTTON</t>
  </si>
  <si>
    <t>EREITEN</t>
  </si>
  <si>
    <t>IRATXE GOÑO</t>
  </si>
  <si>
    <t>ANGEL BLANCO</t>
  </si>
  <si>
    <t>AITOR ARANGUREN</t>
  </si>
  <si>
    <t>AGUSTINAS</t>
  </si>
  <si>
    <t>BEKAK</t>
  </si>
  <si>
    <t>LEHEN ESPERIENTZIA</t>
  </si>
  <si>
    <t>AUZOLAN MARGOLARITZA II</t>
  </si>
  <si>
    <t>AUZOLAN INDUSTRIA III</t>
  </si>
  <si>
    <t>W EGITASMOA</t>
  </si>
  <si>
    <t>KONTSUMOBIDE</t>
  </si>
  <si>
    <t>OMIC</t>
  </si>
  <si>
    <t>LEIRE MENDIZABAL</t>
  </si>
  <si>
    <t>DAB DANTZA ARTEA</t>
  </si>
  <si>
    <t>CONVENIO 2024</t>
  </si>
  <si>
    <t>KANTINA AGUSTINAK</t>
  </si>
  <si>
    <t xml:space="preserve"> </t>
  </si>
  <si>
    <t>Servicios de asesoramiento jurídico en materia de Desarrollo Socioeconómico Comarcal</t>
  </si>
  <si>
    <t>Módulo de gestión de personal en Odoo: Calendarios, fichajes, ausencias, informes</t>
  </si>
  <si>
    <t>Plan de Marketing Turístico Comarcal</t>
  </si>
  <si>
    <t>Obra basada en ecosistemas (ABE) en el patio de la escuela infantil IPI Karmengo Ama para naturalizar el patio</t>
  </si>
  <si>
    <t>Biratu: Asistencia técnica para el proyecto Transición a la economía circular en Oarsoaldea</t>
  </si>
  <si>
    <t>Renovación del sistema de información turística CICERONE</t>
  </si>
  <si>
    <t>Elaborar monográfico sobre la mejora de la información al sector primario en energía</t>
  </si>
  <si>
    <t>Módulo de proyectos de gestión de líneas de financiación de proyectos y módulo de justificación de proyectos financiados</t>
  </si>
  <si>
    <t>Digitalización archivo OTB</t>
  </si>
  <si>
    <t>Servicios de formación en materia de salud y prevención</t>
  </si>
  <si>
    <t>Trabajar la movilidad desde la reducción de emisiones de CO2 y la movilidad desde la eficiencia energética</t>
  </si>
  <si>
    <t>Modulo de marketing digital en Odoo</t>
  </si>
  <si>
    <t>Suministro e instalación de cortinas</t>
  </si>
  <si>
    <t>Asesoramiento externo en la gestión de la convocatoria POCTEFA</t>
  </si>
  <si>
    <t>Asistencia técnica para la presentación de una propuesta en la próxima convocatoria de la iniciativa financiada con fondos FEDER PLAN EDIL (Estrategias Integradas de Desarrollo Local)</t>
  </si>
  <si>
    <t>Obras de restauración de la margen del río Oiartzun en el entorno de la calle Kaleberria de Oiartzun</t>
  </si>
  <si>
    <t>Proyecto de ejecución de la naturalización de las calles Aralar y Auñamendi de Lezo</t>
  </si>
  <si>
    <t>Proyecto de ejecución para la implantación de un muro verde en la Fábrica Lekuona de Errenteria</t>
  </si>
  <si>
    <t>Lezoko Aralar eta Auñamendi kaleak naturalizatzeko egikaritze-proiektua</t>
  </si>
  <si>
    <t xml:space="preserve">               Zergak</t>
  </si>
  <si>
    <t xml:space="preserve">               Makineria</t>
  </si>
  <si>
    <t xml:space="preserve">          I - Pertsonala</t>
  </si>
  <si>
    <t xml:space="preserve">               Enpresaren kargurako gizarte segurantza</t>
  </si>
  <si>
    <t xml:space="preserve">               Nominak</t>
  </si>
  <si>
    <t>GASTUEN EXEKUZIOA 2024 - AURREKONTUEN PARTIDAK</t>
  </si>
  <si>
    <t xml:space="preserve">          Beste proiektu batzuk</t>
  </si>
  <si>
    <t>2024 GUZTIRA</t>
  </si>
  <si>
    <t>Otros proyectos</t>
  </si>
  <si>
    <t>2024 TOTAL</t>
  </si>
  <si>
    <t>*** Incluidos los programas de contratación de los ayuntamientos.</t>
  </si>
  <si>
    <t>*** Udalen kontratazio programak barne.</t>
  </si>
  <si>
    <t>Maquinaria</t>
  </si>
  <si>
    <t>Impuestos</t>
  </si>
  <si>
    <t xml:space="preserve">          I - Personal</t>
  </si>
  <si>
    <t xml:space="preserve">               Seguridad social a cargo de la empresa</t>
  </si>
  <si>
    <t xml:space="preserve">               Nominas</t>
  </si>
  <si>
    <t>ADJUDICACIÓN DIRECTA</t>
  </si>
  <si>
    <t>PROCEDIMIENTO NEGOCIADO</t>
  </si>
  <si>
    <t>EJECUCIÓN DEL GASTO 2024 - PARTIDAS PRESUPUESTARIAS</t>
  </si>
  <si>
    <t>Ayudas concedidas /dietas programas</t>
  </si>
  <si>
    <t xml:space="preserve">               Emandako laguntzak / programen dietak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</si>
</sst>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_€"/>
  </numFmts>
  <fonts count="38" x14ac:knownFonts="1">
    <font>
      <sz val="11"/>
      <color theme="1"/>
      <name val="Calibri"/>
      <family val="2"/>
      <scheme val="minor"/>
    </font>
    <font>
      <sz val="11"/>
      <color theme="1"/>
      <name val="Calibri"/>
      <family val="2"/>
      <scheme val="minor"/>
    </font>
    <font>
      <sz val="10"/>
      <color rgb="FF000000"/>
      <name val="Arial"/>
      <family val="2"/>
    </font>
    <font>
      <b/>
      <sz val="10"/>
      <color theme="1"/>
      <name val="Calibri"/>
      <family val="2"/>
    </font>
    <font>
      <b/>
      <sz val="16"/>
      <name val="Arial"/>
      <family val="2"/>
    </font>
    <font>
      <b/>
      <sz val="10"/>
      <name val="Arial"/>
      <family val="2"/>
    </font>
    <font>
      <b/>
      <sz val="10"/>
      <color theme="0"/>
      <name val="Arial"/>
      <family val="2"/>
    </font>
    <font>
      <b/>
      <sz val="10"/>
      <color theme="1"/>
      <name val="Arial"/>
      <family val="2"/>
    </font>
    <font>
      <sz val="10"/>
      <name val="Arial"/>
      <family val="2"/>
    </font>
    <font>
      <b/>
      <sz val="11"/>
      <name val="Arial"/>
      <family val="2"/>
    </font>
    <font>
      <sz val="10"/>
      <color theme="1"/>
      <name val="Calibri"/>
      <family val="2"/>
    </font>
    <font>
      <b/>
      <sz val="11"/>
      <color theme="1"/>
      <name val="Calibri"/>
      <family val="2"/>
      <scheme val="minor"/>
    </font>
    <font>
      <b/>
      <sz val="8"/>
      <color theme="0"/>
      <name val="Arial"/>
      <family val="2"/>
    </font>
    <font>
      <sz val="8"/>
      <name val="Arial"/>
      <family val="2"/>
    </font>
    <font>
      <b/>
      <sz val="8"/>
      <name val="Arial"/>
      <family val="2"/>
    </font>
    <font>
      <b/>
      <sz val="12"/>
      <name val="Arial"/>
      <family val="2"/>
    </font>
    <font>
      <b/>
      <sz val="24"/>
      <name val="Arial"/>
      <family val="2"/>
    </font>
    <font>
      <sz val="11"/>
      <color theme="1"/>
      <name val="Arial"/>
      <family val="2"/>
    </font>
    <font>
      <b/>
      <sz val="20"/>
      <color theme="0"/>
      <name val="Arial"/>
      <family val="2"/>
    </font>
    <font>
      <sz val="20"/>
      <color theme="1"/>
      <name val="Arial"/>
      <family val="2"/>
    </font>
    <font>
      <b/>
      <sz val="11"/>
      <color theme="1"/>
      <name val="Arial"/>
      <family val="2"/>
    </font>
    <font>
      <b/>
      <sz val="18"/>
      <name val="Arial"/>
      <family val="2"/>
    </font>
    <font>
      <sz val="8"/>
      <name val="Calibri"/>
      <family val="2"/>
      <scheme val="minor"/>
    </font>
    <font>
      <b/>
      <sz val="16"/>
      <color theme="1"/>
      <name val="Calibri"/>
      <family val="2"/>
      <scheme val="minor"/>
    </font>
    <font>
      <b/>
      <sz val="18"/>
      <color theme="1"/>
      <name val="Calibri"/>
      <family val="2"/>
      <scheme val="minor"/>
    </font>
    <font>
      <b/>
      <sz val="12"/>
      <color theme="1"/>
      <name val="Calibri"/>
      <family val="2"/>
    </font>
    <font>
      <b/>
      <sz val="11"/>
      <color theme="1"/>
      <name val="Calibri"/>
      <family val="2"/>
    </font>
    <font>
      <sz val="10"/>
      <color theme="1"/>
      <name val="Symbol"/>
      <family val="1"/>
      <charset val="2"/>
    </font>
    <font>
      <sz val="7"/>
      <color theme="1"/>
      <name val="Times New Roman"/>
      <family val="1"/>
    </font>
    <font>
      <sz val="10"/>
      <color theme="1"/>
      <name val="Times New Roman"/>
      <family val="1"/>
    </font>
    <font>
      <b/>
      <sz val="18"/>
      <color theme="1"/>
      <name val="Arial"/>
      <family val="2"/>
    </font>
    <font>
      <b/>
      <sz val="16"/>
      <color theme="1"/>
      <name val="Arial"/>
      <family val="2"/>
    </font>
    <font>
      <sz val="11"/>
      <color theme="5" tint="-0.249977111117893"/>
      <name val="Arial"/>
      <family val="2"/>
    </font>
    <font>
      <sz val="11"/>
      <name val="Arial"/>
      <family val="2"/>
    </font>
    <font>
      <sz val="10"/>
      <color theme="1"/>
      <name val="Arial"/>
      <family val="2"/>
    </font>
    <font>
      <b/>
      <sz val="18"/>
      <color theme="0"/>
      <name val="Arial"/>
      <family val="2"/>
    </font>
    <font>
      <sz val="8"/>
      <color rgb="FFC00000"/>
      <name val="Arial"/>
      <family val="2"/>
    </font>
    <font>
      <sz val="10"/>
      <color rgb="FFC00000"/>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2"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indexed="22"/>
      </patternFill>
    </fill>
    <fill>
      <patternFill patternType="solid">
        <fgColor theme="2" tint="-9.9978637043366805E-2"/>
        <bgColor indexed="64"/>
      </patternFill>
    </fill>
    <fill>
      <patternFill patternType="solid">
        <fgColor theme="0" tint="-0.249977111117893"/>
        <bgColor indexed="64"/>
      </patternFill>
    </fill>
    <fill>
      <patternFill patternType="solid">
        <fgColor theme="2" tint="-0.249977111117893"/>
        <bgColor indexed="21"/>
      </patternFill>
    </fill>
    <fill>
      <patternFill patternType="solid">
        <fgColor theme="0"/>
        <bgColor indexed="9"/>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8" fillId="0" borderId="0"/>
    <xf numFmtId="0" fontId="8" fillId="0" borderId="0" applyNumberFormat="0" applyFill="0" applyBorder="0" applyAlignment="0" applyProtection="0"/>
    <xf numFmtId="43" fontId="1" fillId="0" borderId="0" applyFont="0" applyFill="0" applyBorder="0" applyAlignment="0" applyProtection="0"/>
  </cellStyleXfs>
  <cellXfs count="120">
    <xf numFmtId="0" fontId="0" fillId="0" borderId="0" xfId="0"/>
    <xf numFmtId="4" fontId="0" fillId="0" borderId="0" xfId="0" applyNumberFormat="1"/>
    <xf numFmtId="0" fontId="3" fillId="0" borderId="0" xfId="0" applyFont="1" applyAlignment="1">
      <alignment horizontal="justify" vertical="center"/>
    </xf>
    <xf numFmtId="4" fontId="13" fillId="0" borderId="0" xfId="3" applyNumberFormat="1" applyFont="1"/>
    <xf numFmtId="4" fontId="14" fillId="6" borderId="0" xfId="3" applyNumberFormat="1" applyFont="1" applyFill="1" applyBorder="1" applyAlignment="1" applyProtection="1"/>
    <xf numFmtId="4" fontId="13" fillId="5" borderId="0" xfId="3" applyNumberFormat="1" applyFont="1" applyFill="1" applyBorder="1" applyAlignment="1" applyProtection="1">
      <alignment horizontal="left" indent="4"/>
    </xf>
    <xf numFmtId="4" fontId="13" fillId="0" borderId="0" xfId="3" applyNumberFormat="1" applyFont="1" applyFill="1" applyBorder="1" applyAlignment="1" applyProtection="1"/>
    <xf numFmtId="4" fontId="13" fillId="5" borderId="0" xfId="3" applyNumberFormat="1" applyFont="1" applyFill="1" applyBorder="1" applyAlignment="1" applyProtection="1"/>
    <xf numFmtId="4" fontId="13" fillId="0" borderId="0" xfId="3" applyNumberFormat="1" applyFont="1" applyBorder="1"/>
    <xf numFmtId="4" fontId="12" fillId="3" borderId="0" xfId="3" applyNumberFormat="1" applyFont="1" applyFill="1"/>
    <xf numFmtId="4" fontId="8" fillId="0" borderId="2" xfId="0" applyNumberFormat="1" applyFont="1" applyBorder="1"/>
    <xf numFmtId="4" fontId="5" fillId="0" borderId="0" xfId="0" applyNumberFormat="1" applyFont="1"/>
    <xf numFmtId="4" fontId="5" fillId="0" borderId="2" xfId="0" applyNumberFormat="1" applyFont="1" applyBorder="1"/>
    <xf numFmtId="4" fontId="8" fillId="0" borderId="0" xfId="0" applyNumberFormat="1" applyFont="1"/>
    <xf numFmtId="4" fontId="5" fillId="0" borderId="0" xfId="0" applyNumberFormat="1" applyFont="1" applyAlignment="1">
      <alignment horizontal="center"/>
    </xf>
    <xf numFmtId="4" fontId="5" fillId="7" borderId="0" xfId="0" applyNumberFormat="1" applyFont="1" applyFill="1" applyAlignment="1">
      <alignment horizontal="center"/>
    </xf>
    <xf numFmtId="0" fontId="17" fillId="5" borderId="0" xfId="0" applyFont="1" applyFill="1"/>
    <xf numFmtId="0" fontId="17" fillId="0" borderId="0" xfId="0" applyFont="1"/>
    <xf numFmtId="3" fontId="19" fillId="5" borderId="0" xfId="0" applyNumberFormat="1" applyFont="1" applyFill="1" applyAlignment="1">
      <alignment horizontal="center"/>
    </xf>
    <xf numFmtId="3" fontId="17" fillId="5" borderId="0" xfId="0" applyNumberFormat="1" applyFont="1" applyFill="1"/>
    <xf numFmtId="0" fontId="20" fillId="5" borderId="2" xfId="0" applyFont="1" applyFill="1" applyBorder="1"/>
    <xf numFmtId="0" fontId="20" fillId="5" borderId="0" xfId="0" applyFont="1" applyFill="1"/>
    <xf numFmtId="164" fontId="17" fillId="5" borderId="0" xfId="0" applyNumberFormat="1" applyFont="1" applyFill="1"/>
    <xf numFmtId="164" fontId="17" fillId="5" borderId="1" xfId="0" applyNumberFormat="1" applyFont="1" applyFill="1" applyBorder="1"/>
    <xf numFmtId="164" fontId="20" fillId="5" borderId="0" xfId="0" applyNumberFormat="1" applyFont="1" applyFill="1"/>
    <xf numFmtId="164" fontId="20" fillId="5" borderId="1" xfId="0" applyNumberFormat="1" applyFont="1" applyFill="1" applyBorder="1"/>
    <xf numFmtId="0" fontId="20" fillId="5" borderId="3" xfId="0" applyFont="1" applyFill="1" applyBorder="1"/>
    <xf numFmtId="164" fontId="20" fillId="5" borderId="4" xfId="0" applyNumberFormat="1" applyFont="1" applyFill="1" applyBorder="1"/>
    <xf numFmtId="164" fontId="20" fillId="5" borderId="5" xfId="0" applyNumberFormat="1" applyFont="1" applyFill="1" applyBorder="1"/>
    <xf numFmtId="4" fontId="8" fillId="0" borderId="0" xfId="3" applyNumberFormat="1"/>
    <xf numFmtId="4" fontId="17" fillId="0" borderId="0" xfId="0" applyNumberFormat="1" applyFont="1"/>
    <xf numFmtId="9" fontId="20" fillId="2" borderId="2" xfId="0" applyNumberFormat="1" applyFont="1" applyFill="1" applyBorder="1"/>
    <xf numFmtId="0" fontId="8" fillId="0" borderId="0" xfId="0" applyFont="1"/>
    <xf numFmtId="0" fontId="8" fillId="0" borderId="0" xfId="0" applyFont="1" applyAlignment="1">
      <alignment horizontal="left" indent="6"/>
    </xf>
    <xf numFmtId="0" fontId="9" fillId="9" borderId="0" xfId="0" applyFont="1" applyFill="1" applyAlignment="1">
      <alignment horizontal="left" indent="6"/>
    </xf>
    <xf numFmtId="4" fontId="9" fillId="9" borderId="0" xfId="0" applyNumberFormat="1" applyFont="1" applyFill="1"/>
    <xf numFmtId="4" fontId="0" fillId="9" borderId="0" xfId="0" applyNumberFormat="1" applyFill="1"/>
    <xf numFmtId="0" fontId="5" fillId="0" borderId="1" xfId="0" applyFont="1" applyBorder="1" applyAlignment="1">
      <alignment horizontal="center"/>
    </xf>
    <xf numFmtId="0" fontId="5" fillId="11" borderId="2" xfId="0" applyFont="1" applyFill="1" applyBorder="1" applyAlignment="1">
      <alignment horizontal="center" wrapText="1"/>
    </xf>
    <xf numFmtId="0" fontId="8" fillId="0" borderId="2" xfId="0" applyFont="1" applyBorder="1"/>
    <xf numFmtId="4" fontId="8" fillId="5" borderId="2" xfId="0" applyNumberFormat="1" applyFont="1" applyFill="1" applyBorder="1" applyAlignment="1">
      <alignment wrapText="1"/>
    </xf>
    <xf numFmtId="4" fontId="8" fillId="5" borderId="2" xfId="4" applyNumberFormat="1" applyFont="1" applyFill="1" applyBorder="1" applyAlignment="1">
      <alignment wrapText="1"/>
    </xf>
    <xf numFmtId="14" fontId="0" fillId="0" borderId="2" xfId="0" applyNumberFormat="1" applyBorder="1" applyAlignment="1">
      <alignment horizontal="center" wrapText="1"/>
    </xf>
    <xf numFmtId="0" fontId="5" fillId="2" borderId="2" xfId="0" applyFont="1" applyFill="1" applyBorder="1" applyAlignment="1">
      <alignment horizontal="center" vertical="center" wrapText="1"/>
    </xf>
    <xf numFmtId="4" fontId="5" fillId="2" borderId="2" xfId="0" applyNumberFormat="1" applyFont="1" applyFill="1" applyBorder="1" applyAlignment="1">
      <alignment horizontal="center" vertical="center" wrapText="1"/>
    </xf>
    <xf numFmtId="0" fontId="23" fillId="8" borderId="0" xfId="0" applyFont="1" applyFill="1"/>
    <xf numFmtId="0" fontId="3" fillId="0" borderId="0" xfId="0" applyFont="1" applyAlignment="1">
      <alignment horizontal="justify" vertical="center" wrapText="1"/>
    </xf>
    <xf numFmtId="9" fontId="2" fillId="0" borderId="0" xfId="0" applyNumberFormat="1" applyFont="1" applyAlignment="1">
      <alignment horizontal="right" vertical="center" wrapText="1"/>
    </xf>
    <xf numFmtId="0" fontId="8" fillId="0" borderId="0" xfId="0" applyFont="1" applyAlignment="1">
      <alignment horizontal="left" vertical="center" wrapText="1"/>
    </xf>
    <xf numFmtId="4" fontId="7" fillId="0" borderId="0" xfId="0" applyNumberFormat="1" applyFont="1" applyAlignment="1">
      <alignment horizontal="right" vertical="center" wrapText="1"/>
    </xf>
    <xf numFmtId="0" fontId="7" fillId="0" borderId="0" xfId="0" applyFont="1" applyAlignment="1">
      <alignment horizontal="left" vertical="center" wrapText="1" indent="7"/>
    </xf>
    <xf numFmtId="4" fontId="7" fillId="0" borderId="1" xfId="0" applyNumberFormat="1" applyFont="1" applyBorder="1" applyAlignment="1">
      <alignment horizontal="right" vertical="center" wrapText="1"/>
    </xf>
    <xf numFmtId="4" fontId="0" fillId="0" borderId="1" xfId="0" applyNumberFormat="1" applyBorder="1"/>
    <xf numFmtId="0" fontId="9" fillId="9" borderId="0" xfId="0" applyFont="1" applyFill="1"/>
    <xf numFmtId="4" fontId="11" fillId="0" borderId="1" xfId="0" applyNumberFormat="1" applyFont="1" applyBorder="1" applyAlignment="1">
      <alignment horizontal="center"/>
    </xf>
    <xf numFmtId="0" fontId="10" fillId="0" borderId="0" xfId="0" applyFont="1" applyAlignment="1">
      <alignment horizontal="justify" vertical="center"/>
    </xf>
    <xf numFmtId="0" fontId="25" fillId="2" borderId="0" xfId="0" applyFont="1" applyFill="1" applyAlignment="1">
      <alignment horizontal="justify" vertical="center"/>
    </xf>
    <xf numFmtId="0" fontId="26" fillId="0" borderId="1" xfId="0" applyFont="1" applyBorder="1" applyAlignment="1">
      <alignment horizontal="justify" vertical="center"/>
    </xf>
    <xf numFmtId="0" fontId="0" fillId="0" borderId="1" xfId="0" applyBorder="1"/>
    <xf numFmtId="0" fontId="11" fillId="0" borderId="1" xfId="0" applyFont="1" applyBorder="1"/>
    <xf numFmtId="49" fontId="27" fillId="0" borderId="0" xfId="0" applyNumberFormat="1" applyFont="1" applyAlignment="1">
      <alignment horizontal="left" vertical="center" indent="3"/>
    </xf>
    <xf numFmtId="0" fontId="29" fillId="0" borderId="0" xfId="0" applyFont="1" applyAlignment="1">
      <alignment horizontal="left" vertical="center" indent="3"/>
    </xf>
    <xf numFmtId="49" fontId="29" fillId="0" borderId="0" xfId="0" applyNumberFormat="1" applyFont="1" applyAlignment="1">
      <alignment horizontal="left" vertical="center" indent="3"/>
    </xf>
    <xf numFmtId="9" fontId="8" fillId="2" borderId="2" xfId="1" applyFont="1" applyFill="1" applyBorder="1"/>
    <xf numFmtId="9" fontId="5" fillId="2" borderId="2" xfId="1" applyFont="1" applyFill="1" applyBorder="1"/>
    <xf numFmtId="4" fontId="6" fillId="3" borderId="2" xfId="0" applyNumberFormat="1" applyFont="1" applyFill="1" applyBorder="1"/>
    <xf numFmtId="4" fontId="6" fillId="3" borderId="5" xfId="0" applyNumberFormat="1" applyFont="1" applyFill="1" applyBorder="1"/>
    <xf numFmtId="4" fontId="8" fillId="0" borderId="0" xfId="0" applyNumberFormat="1" applyFont="1" applyAlignment="1">
      <alignment horizontal="left" indent="4"/>
    </xf>
    <xf numFmtId="14" fontId="17" fillId="0" borderId="2" xfId="0" applyNumberFormat="1" applyFont="1" applyBorder="1" applyAlignment="1">
      <alignment horizontal="center" wrapText="1"/>
    </xf>
    <xf numFmtId="0" fontId="17" fillId="0" borderId="0" xfId="0" applyFont="1" applyAlignment="1">
      <alignment horizontal="center" vertical="center" wrapText="1"/>
    </xf>
    <xf numFmtId="14" fontId="17" fillId="0" borderId="0" xfId="0" applyNumberFormat="1" applyFont="1" applyAlignment="1">
      <alignment horizontal="center" wrapText="1"/>
    </xf>
    <xf numFmtId="4" fontId="17" fillId="0" borderId="0" xfId="0" applyNumberFormat="1" applyFont="1" applyAlignment="1">
      <alignment horizontal="right" vertical="center" wrapText="1"/>
    </xf>
    <xf numFmtId="0" fontId="0" fillId="0" borderId="0" xfId="0" applyAlignment="1">
      <alignment wrapText="1"/>
    </xf>
    <xf numFmtId="0" fontId="0" fillId="0" borderId="0" xfId="0" applyAlignment="1">
      <alignment vertical="center" wrapText="1"/>
    </xf>
    <xf numFmtId="0" fontId="11" fillId="0" borderId="0" xfId="0" applyFont="1" applyAlignment="1">
      <alignment vertical="center" wrapText="1"/>
    </xf>
    <xf numFmtId="3" fontId="16" fillId="4" borderId="0" xfId="0" applyNumberFormat="1" applyFont="1" applyFill="1" applyAlignment="1">
      <alignment horizontal="center"/>
    </xf>
    <xf numFmtId="3" fontId="18" fillId="3" borderId="0" xfId="0" applyNumberFormat="1" applyFont="1" applyFill="1" applyAlignment="1">
      <alignment horizontal="center"/>
    </xf>
    <xf numFmtId="4" fontId="12" fillId="3" borderId="0" xfId="3" applyNumberFormat="1" applyFont="1" applyFill="1" applyAlignment="1">
      <alignment horizontal="center"/>
    </xf>
    <xf numFmtId="4" fontId="4" fillId="4" borderId="0" xfId="3" applyNumberFormat="1" applyFont="1" applyFill="1" applyAlignment="1">
      <alignment horizontal="center"/>
    </xf>
    <xf numFmtId="0" fontId="21" fillId="4" borderId="0" xfId="0" applyFont="1" applyFill="1" applyAlignment="1">
      <alignment horizontal="center"/>
    </xf>
    <xf numFmtId="0" fontId="15" fillId="10" borderId="6" xfId="0" applyFont="1" applyFill="1" applyBorder="1" applyAlignment="1">
      <alignment horizontal="center"/>
    </xf>
    <xf numFmtId="0" fontId="15" fillId="10" borderId="7" xfId="0" applyFont="1" applyFill="1" applyBorder="1" applyAlignment="1">
      <alignment horizontal="center"/>
    </xf>
    <xf numFmtId="0" fontId="15" fillId="10" borderId="8" xfId="0" applyFont="1" applyFill="1" applyBorder="1" applyAlignment="1">
      <alignment horizontal="center"/>
    </xf>
    <xf numFmtId="0" fontId="5" fillId="11" borderId="2" xfId="0" applyFont="1" applyFill="1" applyBorder="1" applyAlignment="1">
      <alignment horizontal="left" vertical="center" wrapText="1"/>
    </xf>
    <xf numFmtId="0" fontId="0" fillId="5" borderId="2" xfId="0" applyFill="1" applyBorder="1" applyAlignment="1">
      <alignment horizontal="left" vertical="center"/>
    </xf>
    <xf numFmtId="0" fontId="5" fillId="11" borderId="2" xfId="0" applyFont="1" applyFill="1" applyBorder="1" applyAlignment="1">
      <alignment horizontal="center" wrapText="1"/>
    </xf>
    <xf numFmtId="0" fontId="8" fillId="5" borderId="2" xfId="0" applyFont="1" applyFill="1" applyBorder="1"/>
    <xf numFmtId="0" fontId="4" fillId="8" borderId="0" xfId="0" applyFont="1" applyFill="1" applyAlignment="1">
      <alignment horizontal="center"/>
    </xf>
    <xf numFmtId="0" fontId="8" fillId="0" borderId="2" xfId="0" applyFont="1" applyBorder="1" applyAlignment="1">
      <alignment horizontal="left" vertical="center" wrapText="1"/>
    </xf>
    <xf numFmtId="4" fontId="8" fillId="0" borderId="2" xfId="0" applyNumberFormat="1" applyFont="1" applyBorder="1" applyAlignment="1">
      <alignment horizontal="right" vertical="center" wrapText="1"/>
    </xf>
    <xf numFmtId="4" fontId="17" fillId="0" borderId="2" xfId="0" applyNumberFormat="1" applyFont="1" applyBorder="1" applyAlignment="1">
      <alignment horizontal="right" vertical="center" wrapText="1"/>
    </xf>
    <xf numFmtId="0" fontId="6" fillId="3" borderId="12"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3" xfId="0" applyFont="1" applyFill="1" applyBorder="1" applyAlignment="1">
      <alignment horizontal="center" vertical="center" wrapText="1"/>
    </xf>
    <xf numFmtId="0" fontId="8" fillId="0" borderId="2" xfId="0" applyFont="1" applyBorder="1" applyAlignment="1">
      <alignment vertical="center" wrapText="1"/>
    </xf>
    <xf numFmtId="0" fontId="17" fillId="0" borderId="2" xfId="0" applyFont="1" applyBorder="1" applyAlignment="1">
      <alignment horizontal="left" vertical="center" wrapText="1"/>
    </xf>
    <xf numFmtId="4" fontId="17" fillId="0" borderId="2" xfId="0" applyNumberFormat="1" applyFont="1" applyBorder="1" applyAlignment="1">
      <alignment vertical="center" wrapText="1"/>
    </xf>
    <xf numFmtId="0" fontId="30" fillId="8" borderId="0" xfId="0" applyFont="1" applyFill="1" applyAlignment="1">
      <alignment horizontal="center" vertical="center"/>
    </xf>
    <xf numFmtId="0" fontId="31" fillId="2" borderId="0" xfId="0" applyFont="1" applyFill="1" applyAlignment="1">
      <alignment horizontal="center"/>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4" fontId="0" fillId="0" borderId="2" xfId="0" applyNumberFormat="1" applyBorder="1" applyAlignment="1">
      <alignment horizontal="right" vertical="center" wrapText="1"/>
    </xf>
    <xf numFmtId="0" fontId="23" fillId="2" borderId="0" xfId="0" applyFont="1" applyFill="1" applyAlignment="1">
      <alignment horizontal="center"/>
    </xf>
    <xf numFmtId="0" fontId="24" fillId="8" borderId="0" xfId="0" applyFont="1" applyFill="1" applyAlignment="1">
      <alignment horizontal="center" vertical="center"/>
    </xf>
    <xf numFmtId="0" fontId="32" fillId="0" borderId="0" xfId="0" applyFont="1"/>
    <xf numFmtId="4" fontId="6" fillId="3" borderId="0" xfId="0" applyNumberFormat="1" applyFont="1" applyFill="1" applyBorder="1"/>
    <xf numFmtId="0" fontId="20" fillId="0" borderId="0" xfId="0" applyFont="1"/>
    <xf numFmtId="0" fontId="8" fillId="0" borderId="3" xfId="0" applyFont="1" applyBorder="1" applyAlignment="1">
      <alignment horizontal="left"/>
    </xf>
    <xf numFmtId="0" fontId="8" fillId="0" borderId="4" xfId="0" applyFont="1" applyBorder="1" applyAlignment="1">
      <alignment horizontal="left"/>
    </xf>
    <xf numFmtId="0" fontId="8" fillId="0" borderId="5" xfId="0" applyFont="1" applyBorder="1" applyAlignment="1">
      <alignment horizontal="left"/>
    </xf>
    <xf numFmtId="4" fontId="33" fillId="0" borderId="2" xfId="0" applyNumberFormat="1" applyFont="1" applyBorder="1" applyAlignment="1">
      <alignment horizontal="right" vertical="center" wrapText="1"/>
    </xf>
    <xf numFmtId="4" fontId="8" fillId="0" borderId="14" xfId="0" applyNumberFormat="1" applyFont="1" applyBorder="1" applyAlignment="1">
      <alignment horizontal="right" vertical="center" wrapText="1"/>
    </xf>
    <xf numFmtId="4" fontId="8" fillId="0" borderId="15" xfId="0" applyNumberFormat="1" applyFont="1" applyBorder="1" applyAlignment="1">
      <alignment horizontal="right" vertical="center" wrapText="1"/>
    </xf>
    <xf numFmtId="4" fontId="34" fillId="0" borderId="14" xfId="0" applyNumberFormat="1" applyFont="1" applyBorder="1" applyAlignment="1">
      <alignment horizontal="right" vertical="center" wrapText="1"/>
    </xf>
    <xf numFmtId="4" fontId="34" fillId="0" borderId="15" xfId="0" applyNumberFormat="1" applyFont="1" applyBorder="1" applyAlignment="1">
      <alignment horizontal="right" vertical="center" wrapText="1"/>
    </xf>
    <xf numFmtId="4" fontId="34" fillId="0" borderId="2" xfId="0" applyNumberFormat="1" applyFont="1" applyBorder="1" applyAlignment="1">
      <alignment horizontal="right" vertical="center" wrapText="1"/>
    </xf>
    <xf numFmtId="0" fontId="35" fillId="3" borderId="0" xfId="0" applyFont="1" applyFill="1" applyAlignment="1">
      <alignment horizontal="center"/>
    </xf>
    <xf numFmtId="4" fontId="36" fillId="0" borderId="0" xfId="3" applyNumberFormat="1" applyFont="1"/>
    <xf numFmtId="4" fontId="37" fillId="0" borderId="0" xfId="3" applyNumberFormat="1" applyFont="1"/>
  </cellXfs>
  <cellStyles count="5">
    <cellStyle name="Millares" xfId="4" builtinId="3"/>
    <cellStyle name="Normal" xfId="0" builtinId="0"/>
    <cellStyle name="Normal 2" xfId="2" xr:uid="{4B955FF8-8C70-41F3-9897-6DFA9031F915}"/>
    <cellStyle name="Normal 3" xfId="3" xr:uid="{E353624B-4F74-4DD0-AFED-23519BE8937C}"/>
    <cellStyle name="Porcentaje" xfId="1" builtinId="5"/>
  </cellStyles>
  <dxfs count="2">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u-ES"/>
        </a:p>
      </c:txPr>
    </c:title>
    <c:autoTitleDeleted val="0"/>
    <c:plotArea>
      <c:layout/>
      <c:barChart>
        <c:barDir val="bar"/>
        <c:grouping val="clustered"/>
        <c:varyColors val="0"/>
        <c:ser>
          <c:idx val="0"/>
          <c:order val="0"/>
          <c:tx>
            <c:strRef>
              <c:f>'Aurrekontuaren exekuzioa 2024'!$L$3</c:f>
              <c:strCache>
                <c:ptCount val="1"/>
                <c:pt idx="0">
                  <c:v>% EXEKUTATUTA</c:v>
                </c:pt>
              </c:strCache>
            </c:strRef>
          </c:tx>
          <c:spPr>
            <a:solidFill>
              <a:schemeClr val="accent1"/>
            </a:solidFill>
            <a:ln>
              <a:noFill/>
            </a:ln>
            <a:effectLst/>
          </c:spPr>
          <c:invertIfNegative val="0"/>
          <c:cat>
            <c:strRef>
              <c:f>'Aurrekontuaren exekuzioa 2024'!$A$4:$A$10</c:f>
              <c:strCache>
                <c:ptCount val="7"/>
                <c:pt idx="1">
                  <c:v>          Ekonomia eta lurraldearen garapenerako estrategia</c:v>
                </c:pt>
                <c:pt idx="2">
                  <c:v>          Euskara</c:v>
                </c:pt>
                <c:pt idx="3">
                  <c:v>          Hiri berriztapena eta mugikortasuna</c:v>
                </c:pt>
                <c:pt idx="4">
                  <c:v>          Kontsumitzaileari arreta</c:v>
                </c:pt>
                <c:pt idx="5">
                  <c:v>          Oarsoaldea helmuga</c:v>
                </c:pt>
                <c:pt idx="6">
                  <c:v>          Pertsonei arreta*</c:v>
                </c:pt>
              </c:strCache>
            </c:strRef>
          </c:cat>
          <c:val>
            <c:numRef>
              <c:f>'Aurrekontuaren exekuzioa 2024'!$L$4:$L$10</c:f>
              <c:numCache>
                <c:formatCode>0%</c:formatCode>
                <c:ptCount val="7"/>
                <c:pt idx="1">
                  <c:v>1.0153893943035857</c:v>
                </c:pt>
                <c:pt idx="2">
                  <c:v>0.96354568913450322</c:v>
                </c:pt>
                <c:pt idx="3">
                  <c:v>0.96947447912098916</c:v>
                </c:pt>
                <c:pt idx="4">
                  <c:v>1.0082727874903645</c:v>
                </c:pt>
                <c:pt idx="5">
                  <c:v>0.95026752846772522</c:v>
                </c:pt>
                <c:pt idx="6">
                  <c:v>0.61378139542370547</c:v>
                </c:pt>
              </c:numCache>
            </c:numRef>
          </c:val>
          <c:extLst>
            <c:ext xmlns:c16="http://schemas.microsoft.com/office/drawing/2014/chart" uri="{C3380CC4-5D6E-409C-BE32-E72D297353CC}">
              <c16:uniqueId val="{00000000-979D-466C-A215-A8B820C17095}"/>
            </c:ext>
          </c:extLst>
        </c:ser>
        <c:dLbls>
          <c:showLegendKey val="0"/>
          <c:showVal val="0"/>
          <c:showCatName val="0"/>
          <c:showSerName val="0"/>
          <c:showPercent val="0"/>
          <c:showBubbleSize val="0"/>
        </c:dLbls>
        <c:gapWidth val="182"/>
        <c:axId val="1880072960"/>
        <c:axId val="1880069120"/>
      </c:barChart>
      <c:catAx>
        <c:axId val="18800729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u-ES"/>
          </a:p>
        </c:txPr>
        <c:crossAx val="1880069120"/>
        <c:crosses val="autoZero"/>
        <c:auto val="1"/>
        <c:lblAlgn val="ctr"/>
        <c:lblOffset val="100"/>
        <c:noMultiLvlLbl val="0"/>
      </c:catAx>
      <c:valAx>
        <c:axId val="1880069120"/>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u-ES"/>
          </a:p>
        </c:txPr>
        <c:crossAx val="18800729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u-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u-ES"/>
        </a:p>
      </c:txPr>
    </c:title>
    <c:autoTitleDeleted val="0"/>
    <c:plotArea>
      <c:layout/>
      <c:barChart>
        <c:barDir val="bar"/>
        <c:grouping val="clustered"/>
        <c:varyColors val="0"/>
        <c:ser>
          <c:idx val="0"/>
          <c:order val="0"/>
          <c:tx>
            <c:strRef>
              <c:f>'Ejecución presupuestaria 2024'!$L$3</c:f>
              <c:strCache>
                <c:ptCount val="1"/>
                <c:pt idx="0">
                  <c:v>% EJECUTADO</c:v>
                </c:pt>
              </c:strCache>
            </c:strRef>
          </c:tx>
          <c:spPr>
            <a:solidFill>
              <a:schemeClr val="accent1"/>
            </a:solidFill>
            <a:ln>
              <a:noFill/>
            </a:ln>
            <a:effectLst/>
          </c:spPr>
          <c:invertIfNegative val="0"/>
          <c:cat>
            <c:strRef>
              <c:f>'Ejecución presupuestaria 2024'!$A$4:$A$10</c:f>
              <c:strCache>
                <c:ptCount val="7"/>
                <c:pt idx="1">
                  <c:v>Estrategia de Desarrollo Económico y Territorial</c:v>
                </c:pt>
                <c:pt idx="2">
                  <c:v>Euskara</c:v>
                </c:pt>
                <c:pt idx="3">
                  <c:v>Regeneración Urbana y Movilidad</c:v>
                </c:pt>
                <c:pt idx="4">
                  <c:v>Información al Consumidor</c:v>
                </c:pt>
                <c:pt idx="5">
                  <c:v>Destino Oarsoaldea</c:v>
                </c:pt>
                <c:pt idx="6">
                  <c:v>Atención a las Personas</c:v>
                </c:pt>
              </c:strCache>
            </c:strRef>
          </c:cat>
          <c:val>
            <c:numRef>
              <c:f>'Ejecución presupuestaria 2024'!$L$4:$L$10</c:f>
              <c:numCache>
                <c:formatCode>0%</c:formatCode>
                <c:ptCount val="7"/>
                <c:pt idx="1">
                  <c:v>1.0153893943035857</c:v>
                </c:pt>
                <c:pt idx="2">
                  <c:v>0.96354568913450322</c:v>
                </c:pt>
                <c:pt idx="3">
                  <c:v>0.96947447912098916</c:v>
                </c:pt>
                <c:pt idx="4">
                  <c:v>1.0082727874903645</c:v>
                </c:pt>
                <c:pt idx="5">
                  <c:v>0.95026752846772522</c:v>
                </c:pt>
                <c:pt idx="6">
                  <c:v>0.61378139542370547</c:v>
                </c:pt>
              </c:numCache>
            </c:numRef>
          </c:val>
          <c:extLst>
            <c:ext xmlns:c16="http://schemas.microsoft.com/office/drawing/2014/chart" uri="{C3380CC4-5D6E-409C-BE32-E72D297353CC}">
              <c16:uniqueId val="{00000000-DEC4-452B-B5C2-641B2DECEDF2}"/>
            </c:ext>
          </c:extLst>
        </c:ser>
        <c:dLbls>
          <c:showLegendKey val="0"/>
          <c:showVal val="0"/>
          <c:showCatName val="0"/>
          <c:showSerName val="0"/>
          <c:showPercent val="0"/>
          <c:showBubbleSize val="0"/>
        </c:dLbls>
        <c:gapWidth val="182"/>
        <c:axId val="1880072960"/>
        <c:axId val="1880069120"/>
      </c:barChart>
      <c:catAx>
        <c:axId val="18800729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u-ES"/>
          </a:p>
        </c:txPr>
        <c:crossAx val="1880069120"/>
        <c:crosses val="autoZero"/>
        <c:auto val="1"/>
        <c:lblAlgn val="ctr"/>
        <c:lblOffset val="100"/>
        <c:noMultiLvlLbl val="0"/>
      </c:catAx>
      <c:valAx>
        <c:axId val="1880069120"/>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u-ES"/>
          </a:p>
        </c:txPr>
        <c:crossAx val="18800729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u-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6</xdr:col>
      <xdr:colOff>457199</xdr:colOff>
      <xdr:row>12</xdr:row>
      <xdr:rowOff>90487</xdr:rowOff>
    </xdr:from>
    <xdr:to>
      <xdr:col>11</xdr:col>
      <xdr:colOff>1095375</xdr:colOff>
      <xdr:row>27</xdr:row>
      <xdr:rowOff>119062</xdr:rowOff>
    </xdr:to>
    <xdr:graphicFrame macro="">
      <xdr:nvGraphicFramePr>
        <xdr:cNvPr id="2" name="Gráfico 1">
          <a:extLst>
            <a:ext uri="{FF2B5EF4-FFF2-40B4-BE49-F238E27FC236}">
              <a16:creationId xmlns:a16="http://schemas.microsoft.com/office/drawing/2014/main" id="{FAB8433D-E057-E729-3578-CDCF56ED14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457199</xdr:colOff>
      <xdr:row>12</xdr:row>
      <xdr:rowOff>90487</xdr:rowOff>
    </xdr:from>
    <xdr:to>
      <xdr:col>11</xdr:col>
      <xdr:colOff>1095375</xdr:colOff>
      <xdr:row>27</xdr:row>
      <xdr:rowOff>119062</xdr:rowOff>
    </xdr:to>
    <xdr:graphicFrame macro="">
      <xdr:nvGraphicFramePr>
        <xdr:cNvPr id="2" name="Gráfico 1">
          <a:extLst>
            <a:ext uri="{FF2B5EF4-FFF2-40B4-BE49-F238E27FC236}">
              <a16:creationId xmlns:a16="http://schemas.microsoft.com/office/drawing/2014/main" id="{3A398A95-7427-45A6-BC83-BF717218D4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97CC7-8B38-4063-9288-873AC209AFC1}">
  <sheetPr>
    <tabColor theme="9" tint="0.59999389629810485"/>
  </sheetPr>
  <dimension ref="A1:A42"/>
  <sheetViews>
    <sheetView topLeftCell="A18" workbookViewId="0">
      <selection activeCell="A47" sqref="A47"/>
    </sheetView>
  </sheetViews>
  <sheetFormatPr baseColWidth="10" defaultRowHeight="15" x14ac:dyDescent="0.25"/>
  <cols>
    <col min="1" max="1" width="110.85546875" customWidth="1"/>
  </cols>
  <sheetData>
    <row r="1" spans="1:1" ht="21" x14ac:dyDescent="0.35">
      <c r="A1" s="45" t="s">
        <v>228</v>
      </c>
    </row>
    <row r="3" spans="1:1" ht="15.75" x14ac:dyDescent="0.25">
      <c r="A3" s="56" t="s">
        <v>218</v>
      </c>
    </row>
    <row r="4" spans="1:1" x14ac:dyDescent="0.25">
      <c r="A4" s="2"/>
    </row>
    <row r="5" spans="1:1" ht="72" customHeight="1" x14ac:dyDescent="0.25">
      <c r="A5" s="55" t="s">
        <v>219</v>
      </c>
    </row>
    <row r="7" spans="1:1" ht="15.75" x14ac:dyDescent="0.25">
      <c r="A7" s="56" t="s">
        <v>261</v>
      </c>
    </row>
    <row r="8" spans="1:1" x14ac:dyDescent="0.25">
      <c r="A8" s="2"/>
    </row>
    <row r="9" spans="1:1" x14ac:dyDescent="0.25">
      <c r="A9" s="57" t="s">
        <v>220</v>
      </c>
    </row>
    <row r="10" spans="1:1" x14ac:dyDescent="0.25">
      <c r="A10" s="2"/>
    </row>
    <row r="11" spans="1:1" ht="38.25" x14ac:dyDescent="0.25">
      <c r="A11" s="55" t="s">
        <v>221</v>
      </c>
    </row>
    <row r="12" spans="1:1" x14ac:dyDescent="0.25">
      <c r="A12" s="55"/>
    </row>
    <row r="13" spans="1:1" ht="38.25" x14ac:dyDescent="0.25">
      <c r="A13" s="55" t="s">
        <v>222</v>
      </c>
    </row>
    <row r="14" spans="1:1" x14ac:dyDescent="0.25">
      <c r="A14" s="2"/>
    </row>
    <row r="15" spans="1:1" x14ac:dyDescent="0.25">
      <c r="A15" s="57" t="s">
        <v>223</v>
      </c>
    </row>
    <row r="17" spans="1:1" ht="25.5" x14ac:dyDescent="0.25">
      <c r="A17" s="55" t="s">
        <v>224</v>
      </c>
    </row>
    <row r="18" spans="1:1" x14ac:dyDescent="0.25">
      <c r="A18" s="55"/>
    </row>
    <row r="19" spans="1:1" ht="25.5" x14ac:dyDescent="0.25">
      <c r="A19" s="55" t="s">
        <v>225</v>
      </c>
    </row>
    <row r="20" spans="1:1" x14ac:dyDescent="0.25">
      <c r="A20" s="55"/>
    </row>
    <row r="21" spans="1:1" ht="38.25" x14ac:dyDescent="0.25">
      <c r="A21" s="55" t="s">
        <v>226</v>
      </c>
    </row>
    <row r="22" spans="1:1" x14ac:dyDescent="0.25">
      <c r="A22" s="55"/>
    </row>
    <row r="23" spans="1:1" ht="38.25" x14ac:dyDescent="0.25">
      <c r="A23" s="55" t="s">
        <v>227</v>
      </c>
    </row>
    <row r="24" spans="1:1" x14ac:dyDescent="0.25">
      <c r="A24" s="2"/>
    </row>
    <row r="25" spans="1:1" x14ac:dyDescent="0.25">
      <c r="A25" s="57" t="s">
        <v>229</v>
      </c>
    </row>
    <row r="26" spans="1:1" x14ac:dyDescent="0.25">
      <c r="A26" s="2"/>
    </row>
    <row r="27" spans="1:1" x14ac:dyDescent="0.25">
      <c r="A27" s="55" t="s">
        <v>230</v>
      </c>
    </row>
    <row r="28" spans="1:1" x14ac:dyDescent="0.25">
      <c r="A28" s="55"/>
    </row>
    <row r="29" spans="1:1" x14ac:dyDescent="0.25">
      <c r="A29" s="55" t="s">
        <v>231</v>
      </c>
    </row>
    <row r="30" spans="1:1" x14ac:dyDescent="0.25">
      <c r="A30" s="55" t="s">
        <v>242</v>
      </c>
    </row>
    <row r="32" spans="1:1" ht="51" x14ac:dyDescent="0.25">
      <c r="A32" s="55" t="s">
        <v>243</v>
      </c>
    </row>
    <row r="33" spans="1:1" x14ac:dyDescent="0.25">
      <c r="A33" s="55"/>
    </row>
    <row r="34" spans="1:1" x14ac:dyDescent="0.25">
      <c r="A34" s="55" t="s">
        <v>244</v>
      </c>
    </row>
    <row r="36" spans="1:1" x14ac:dyDescent="0.25">
      <c r="A36" s="60" t="s">
        <v>245</v>
      </c>
    </row>
    <row r="37" spans="1:1" x14ac:dyDescent="0.25">
      <c r="A37" s="60" t="s">
        <v>246</v>
      </c>
    </row>
    <row r="38" spans="1:1" x14ac:dyDescent="0.25">
      <c r="A38" s="60" t="s">
        <v>247</v>
      </c>
    </row>
    <row r="39" spans="1:1" x14ac:dyDescent="0.25">
      <c r="A39" s="60" t="s">
        <v>248</v>
      </c>
    </row>
    <row r="40" spans="1:1" x14ac:dyDescent="0.25">
      <c r="A40" s="60" t="s">
        <v>249</v>
      </c>
    </row>
    <row r="41" spans="1:1" x14ac:dyDescent="0.25">
      <c r="A41" s="60" t="s">
        <v>250</v>
      </c>
    </row>
    <row r="42" spans="1:1" x14ac:dyDescent="0.25">
      <c r="A42" s="60" t="s">
        <v>260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100EF-F47D-4F4A-89F7-B3E4B17D91D0}">
  <sheetPr>
    <tabColor theme="3" tint="0.59999389629810485"/>
  </sheetPr>
  <dimension ref="A1:M58"/>
  <sheetViews>
    <sheetView topLeftCell="A30" workbookViewId="0">
      <selection activeCell="E62" sqref="E62"/>
    </sheetView>
  </sheetViews>
  <sheetFormatPr baseColWidth="10" defaultRowHeight="14.25" x14ac:dyDescent="0.2"/>
  <cols>
    <col min="1" max="1" width="49.7109375" style="17" bestFit="1" customWidth="1"/>
    <col min="2" max="2" width="19.7109375" style="17" bestFit="1" customWidth="1"/>
    <col min="3" max="3" width="24.7109375" style="17" bestFit="1" customWidth="1"/>
    <col min="4" max="4" width="6.28515625" style="17" customWidth="1"/>
    <col min="5" max="5" width="24.7109375" style="17" bestFit="1" customWidth="1"/>
    <col min="6" max="6" width="6.28515625" style="17" customWidth="1"/>
    <col min="7" max="7" width="24.7109375" style="17" bestFit="1" customWidth="1"/>
    <col min="8" max="8" width="6.28515625" style="17" customWidth="1"/>
    <col min="9" max="9" width="24.7109375" style="17" bestFit="1" customWidth="1"/>
    <col min="10" max="10" width="6.28515625" style="17" customWidth="1"/>
    <col min="11" max="11" width="24.7109375" style="17" customWidth="1"/>
    <col min="12" max="12" width="16.5703125" style="17" bestFit="1" customWidth="1"/>
    <col min="13" max="16384" width="11.42578125" style="17"/>
  </cols>
  <sheetData>
    <row r="1" spans="1:13" ht="23.25" x14ac:dyDescent="0.35">
      <c r="A1" s="79" t="s">
        <v>323</v>
      </c>
      <c r="B1" s="79"/>
      <c r="C1" s="79"/>
      <c r="D1" s="79"/>
      <c r="E1" s="79"/>
      <c r="F1" s="79"/>
      <c r="G1" s="79"/>
      <c r="H1" s="79"/>
      <c r="I1" s="79"/>
      <c r="J1" s="79"/>
      <c r="K1" s="79"/>
      <c r="L1" s="79"/>
    </row>
    <row r="3" spans="1:13" x14ac:dyDescent="0.2">
      <c r="A3" s="14" t="s">
        <v>309</v>
      </c>
      <c r="B3" s="14" t="s">
        <v>133</v>
      </c>
      <c r="C3" s="15" t="s">
        <v>310</v>
      </c>
      <c r="D3" s="15"/>
      <c r="E3" s="15" t="s">
        <v>312</v>
      </c>
      <c r="F3" s="15"/>
      <c r="G3" s="15" t="s">
        <v>313</v>
      </c>
      <c r="H3" s="15"/>
      <c r="I3" s="15" t="s">
        <v>314</v>
      </c>
      <c r="J3" s="15"/>
      <c r="K3" s="15" t="s">
        <v>13</v>
      </c>
      <c r="L3" s="14" t="s">
        <v>311</v>
      </c>
    </row>
    <row r="4" spans="1:13" x14ac:dyDescent="0.2">
      <c r="A4" s="30"/>
      <c r="B4" s="30"/>
      <c r="C4" s="30"/>
      <c r="D4" s="30"/>
      <c r="E4" s="30"/>
      <c r="F4" s="30"/>
      <c r="G4" s="30"/>
      <c r="H4" s="30"/>
      <c r="I4" s="30"/>
      <c r="J4" s="30"/>
      <c r="K4" s="30"/>
      <c r="L4" s="30"/>
    </row>
    <row r="5" spans="1:13" ht="15" x14ac:dyDescent="0.25">
      <c r="A5" s="67" t="s">
        <v>293</v>
      </c>
      <c r="B5" s="12">
        <f>+'Aurrekontuaren exekuzioa 2024'!B5</f>
        <v>827167.45654375304</v>
      </c>
      <c r="C5" s="10">
        <f>+'Aurrekontuaren exekuzioa 2024'!C5</f>
        <v>188274.34726919982</v>
      </c>
      <c r="D5" s="63">
        <f>+'Aurrekontuaren exekuzioa 2024'!D5</f>
        <v>0.2276133396928933</v>
      </c>
      <c r="E5" s="10">
        <f>+'Aurrekontuaren exekuzioa 2024'!E5</f>
        <v>232132.8884037988</v>
      </c>
      <c r="F5" s="63">
        <f>+'Aurrekontuaren exekuzioa 2024'!F5</f>
        <v>0.28063590578592851</v>
      </c>
      <c r="G5" s="10">
        <f>+'Aurrekontuaren exekuzioa 2024'!G5</f>
        <v>208545.56470820127</v>
      </c>
      <c r="H5" s="63">
        <f>+'Aurrekontuaren exekuzioa 2024'!H5</f>
        <v>0.25212012762154679</v>
      </c>
      <c r="I5" s="10">
        <f>+'Aurrekontuaren exekuzioa 2024'!I5</f>
        <v>210944.262306399</v>
      </c>
      <c r="J5" s="63">
        <f>+'Aurrekontuaren exekuzioa 2024'!J5</f>
        <v>0.25502002120321704</v>
      </c>
      <c r="K5" s="65">
        <f>+'Aurrekontuaren exekuzioa 2024'!K5</f>
        <v>839897.06268759887</v>
      </c>
      <c r="L5" s="31">
        <f>+'Aurrekontuaren exekuzioa 2024'!L5</f>
        <v>1.0153893943035857</v>
      </c>
    </row>
    <row r="6" spans="1:13" ht="15" x14ac:dyDescent="0.25">
      <c r="A6" s="67" t="s">
        <v>317</v>
      </c>
      <c r="B6" s="12">
        <f>+'Aurrekontuaren exekuzioa 2024'!B6</f>
        <v>213663.57851169998</v>
      </c>
      <c r="C6" s="10">
        <f>+'Aurrekontuaren exekuzioa 2024'!C6</f>
        <v>45090.21</v>
      </c>
      <c r="D6" s="63">
        <f>+'Aurrekontuaren exekuzioa 2024'!D6</f>
        <v>0.21103367412490898</v>
      </c>
      <c r="E6" s="10">
        <f>+'Aurrekontuaren exekuzioa 2024'!E6</f>
        <v>60454.850000000006</v>
      </c>
      <c r="F6" s="63">
        <f>+'Aurrekontuaren exekuzioa 2024'!F6</f>
        <v>0.28294410503233974</v>
      </c>
      <c r="G6" s="10">
        <f>+'Aurrekontuaren exekuzioa 2024'!G6</f>
        <v>36790.32</v>
      </c>
      <c r="H6" s="63">
        <f>+'Aurrekontuaren exekuzioa 2024'!H6</f>
        <v>0.17218807368231645</v>
      </c>
      <c r="I6" s="10">
        <f>+'Aurrekontuaren exekuzioa 2024'!I6</f>
        <v>63539.240000000005</v>
      </c>
      <c r="J6" s="63">
        <f>+'Aurrekontuaren exekuzioa 2024'!J6</f>
        <v>0.29737983629493814</v>
      </c>
      <c r="K6" s="65">
        <f>+'Aurrekontuaren exekuzioa 2024'!K6</f>
        <v>205874.62</v>
      </c>
      <c r="L6" s="31">
        <f>+'Aurrekontuaren exekuzioa 2024'!L6</f>
        <v>0.96354568913450322</v>
      </c>
    </row>
    <row r="7" spans="1:13" ht="15" x14ac:dyDescent="0.25">
      <c r="A7" s="67" t="s">
        <v>297</v>
      </c>
      <c r="B7" s="12">
        <f>+'Aurrekontuaren exekuzioa 2024'!B7</f>
        <v>665577.93420424056</v>
      </c>
      <c r="C7" s="10">
        <f>+'Aurrekontuaren exekuzioa 2024'!C7</f>
        <v>144745.56915535984</v>
      </c>
      <c r="D7" s="63">
        <f>+'Aurrekontuaren exekuzioa 2024'!D7</f>
        <v>0.21747350943720278</v>
      </c>
      <c r="E7" s="10">
        <f>+'Aurrekontuaren exekuzioa 2024'!E7</f>
        <v>170977.26462503994</v>
      </c>
      <c r="F7" s="63">
        <f>+'Aurrekontuaren exekuzioa 2024'!F7</f>
        <v>0.25688541617513044</v>
      </c>
      <c r="G7" s="10">
        <f>+'Aurrekontuaren exekuzioa 2024'!G7</f>
        <v>141059.67086556007</v>
      </c>
      <c r="H7" s="63">
        <f>+'Aurrekontuaren exekuzioa 2024'!H7</f>
        <v>0.21193561807936112</v>
      </c>
      <c r="I7" s="10">
        <f>+'Aurrekontuaren exekuzioa 2024'!I7</f>
        <v>188478.31643112027</v>
      </c>
      <c r="J7" s="63">
        <f>+'Aurrekontuaren exekuzioa 2024'!J7</f>
        <v>0.28317993542929482</v>
      </c>
      <c r="K7" s="65">
        <f>+'Aurrekontuaren exekuzioa 2024'!K7</f>
        <v>645260.82107708009</v>
      </c>
      <c r="L7" s="31">
        <f>+'Aurrekontuaren exekuzioa 2024'!L7</f>
        <v>0.96947447912098916</v>
      </c>
    </row>
    <row r="8" spans="1:13" ht="15" x14ac:dyDescent="0.25">
      <c r="A8" s="67" t="s">
        <v>299</v>
      </c>
      <c r="B8" s="12">
        <f>+'Aurrekontuaren exekuzioa 2024'!B8</f>
        <v>107611.66368679458</v>
      </c>
      <c r="C8" s="10">
        <f>+'Aurrekontuaren exekuzioa 2024'!C8</f>
        <v>23922.044918319996</v>
      </c>
      <c r="D8" s="63">
        <f>+'Aurrekontuaren exekuzioa 2024'!D8</f>
        <v>0.22229974055549853</v>
      </c>
      <c r="E8" s="10">
        <f>+'Aurrekontuaren exekuzioa 2024'!E8</f>
        <v>29260.772806479999</v>
      </c>
      <c r="F8" s="63">
        <f>+'Aurrekontuaren exekuzioa 2024'!F8</f>
        <v>0.27191079297541515</v>
      </c>
      <c r="G8" s="10">
        <f>+'Aurrekontuaren exekuzioa 2024'!G8</f>
        <v>24992.949045720008</v>
      </c>
      <c r="H8" s="63">
        <f>+'Aurrekontuaren exekuzioa 2024'!H8</f>
        <v>0.23225130240958244</v>
      </c>
      <c r="I8" s="10">
        <f>+'Aurrekontuaren exekuzioa 2024'!I8</f>
        <v>30326.145341440006</v>
      </c>
      <c r="J8" s="63">
        <f>+'Aurrekontuaren exekuzioa 2024'!J8</f>
        <v>0.28181095154986846</v>
      </c>
      <c r="K8" s="65">
        <f>+'Aurrekontuaren exekuzioa 2024'!K8</f>
        <v>108501.91211196002</v>
      </c>
      <c r="L8" s="31">
        <f>+'Aurrekontuaren exekuzioa 2024'!L8</f>
        <v>1.0082727874903645</v>
      </c>
    </row>
    <row r="9" spans="1:13" ht="15" x14ac:dyDescent="0.25">
      <c r="A9" s="67" t="s">
        <v>296</v>
      </c>
      <c r="B9" s="12">
        <f>+'Aurrekontuaren exekuzioa 2024'!B9</f>
        <v>698991.12347572949</v>
      </c>
      <c r="C9" s="10">
        <f>+'Aurrekontuaren exekuzioa 2024'!C9</f>
        <v>122603.76729271999</v>
      </c>
      <c r="D9" s="63">
        <f>+'Aurrekontuaren exekuzioa 2024'!D9</f>
        <v>0.1754010361148414</v>
      </c>
      <c r="E9" s="10">
        <f>+'Aurrekontuaren exekuzioa 2024'!E9</f>
        <v>166775.74963908002</v>
      </c>
      <c r="F9" s="63">
        <f>+'Aurrekontuaren exekuzioa 2024'!F9</f>
        <v>0.23859494639901654</v>
      </c>
      <c r="G9" s="10">
        <f>+'Aurrekontuaren exekuzioa 2024'!G9</f>
        <v>184878.69644011999</v>
      </c>
      <c r="H9" s="63">
        <f>+'Aurrekontuaren exekuzioa 2024'!H9</f>
        <v>0.26449362549957961</v>
      </c>
      <c r="I9" s="10">
        <f>+'Aurrekontuaren exekuzioa 2024'!I9</f>
        <v>189970.35395424001</v>
      </c>
      <c r="J9" s="63">
        <f>+'Aurrekontuaren exekuzioa 2024'!J9</f>
        <v>0.27177792045428772</v>
      </c>
      <c r="K9" s="65">
        <f>+'Aurrekontuaren exekuzioa 2024'!K9</f>
        <v>664228.56732616003</v>
      </c>
      <c r="L9" s="31">
        <f>+'Aurrekontuaren exekuzioa 2024'!L9</f>
        <v>0.95026752846772522</v>
      </c>
    </row>
    <row r="10" spans="1:13" ht="15" x14ac:dyDescent="0.25">
      <c r="A10" s="67" t="s">
        <v>295</v>
      </c>
      <c r="B10" s="12">
        <f>+'Aurrekontuaren exekuzioa 2024'!B10</f>
        <v>2867861.8151696702</v>
      </c>
      <c r="C10" s="10">
        <f>+'Aurrekontuaren exekuzioa 2024'!C10</f>
        <v>409629.381364403</v>
      </c>
      <c r="D10" s="63">
        <f>+'Aurrekontuaren exekuzioa 2024'!D10</f>
        <v>0.14283442082099351</v>
      </c>
      <c r="E10" s="10">
        <f>+'Aurrekontuaren exekuzioa 2024'!E10</f>
        <v>603365.66452559701</v>
      </c>
      <c r="F10" s="63">
        <f>+'Aurrekontuaren exekuzioa 2024'!F10</f>
        <v>0.21038868097970068</v>
      </c>
      <c r="G10" s="10">
        <f>+'Aurrekontuaren exekuzioa 2024'!G10</f>
        <v>375315.95894039999</v>
      </c>
      <c r="H10" s="63">
        <f>+'Aurrekontuaren exekuzioa 2024'!H10</f>
        <v>0.13086961057717328</v>
      </c>
      <c r="I10" s="10">
        <f>+'Aurrekontuaren exekuzioa 2024'!I10</f>
        <v>371929.22196680098</v>
      </c>
      <c r="J10" s="63">
        <f>+'Aurrekontuaren exekuzioa 2024'!J10</f>
        <v>0.129688683045838</v>
      </c>
      <c r="K10" s="65">
        <f>+'Aurrekontuaren exekuzioa 2024'!K10</f>
        <v>1760240.226797201</v>
      </c>
      <c r="L10" s="31">
        <f>+'Aurrekontuaren exekuzioa 2024'!L10</f>
        <v>0.61378139542370547</v>
      </c>
      <c r="M10" s="105" t="s">
        <v>334</v>
      </c>
    </row>
    <row r="11" spans="1:13" x14ac:dyDescent="0.2">
      <c r="A11" s="30"/>
      <c r="B11" s="30"/>
      <c r="C11" s="30"/>
      <c r="D11" s="30"/>
      <c r="E11" s="30"/>
      <c r="F11" s="30"/>
      <c r="G11" s="30"/>
      <c r="H11" s="30"/>
      <c r="I11" s="30"/>
      <c r="J11" s="30"/>
      <c r="K11" s="30"/>
      <c r="L11" s="30"/>
    </row>
    <row r="12" spans="1:13" ht="15" x14ac:dyDescent="0.25">
      <c r="A12" s="30"/>
      <c r="B12" s="11">
        <f>+'Aurrekontuaren exekuzioa 2024'!B12</f>
        <v>5380873.5715918876</v>
      </c>
      <c r="C12" s="12">
        <f>+'Aurrekontuaren exekuzioa 2024'!C12</f>
        <v>934265.32000000263</v>
      </c>
      <c r="D12" s="64">
        <f>+'Aurrekontuaren exekuzioa 2024'!D12</f>
        <v>0.17362707143546727</v>
      </c>
      <c r="E12" s="12">
        <f>+'Aurrekontuaren exekuzioa 2024'!E12</f>
        <v>1262967.1899999958</v>
      </c>
      <c r="F12" s="64">
        <f>+'Aurrekontuaren exekuzioa 2024'!F12</f>
        <v>0.23471415434619794</v>
      </c>
      <c r="G12" s="12">
        <f>+'Aurrekontuaren exekuzioa 2024'!G12</f>
        <v>971583.16000000131</v>
      </c>
      <c r="H12" s="64">
        <f>+'Aurrekontuaren exekuzioa 2024'!H12</f>
        <v>0.18056234681473224</v>
      </c>
      <c r="I12" s="12">
        <f>+'Aurrekontuaren exekuzioa 2024'!I12</f>
        <v>1055187.5400000003</v>
      </c>
      <c r="J12" s="64">
        <f>+'Aurrekontuaren exekuzioa 2024'!J12</f>
        <v>0.19609967154233501</v>
      </c>
      <c r="K12" s="66">
        <f>+'Aurrekontuaren exekuzioa 2024'!K12</f>
        <v>4224003.21</v>
      </c>
      <c r="L12" s="31">
        <f>+'Aurrekontuaren exekuzioa 2024'!L12</f>
        <v>0.78500324413873246</v>
      </c>
    </row>
    <row r="14" spans="1:13" x14ac:dyDescent="0.2">
      <c r="A14" s="105" t="s">
        <v>337</v>
      </c>
    </row>
    <row r="15" spans="1:13" x14ac:dyDescent="0.2">
      <c r="A15" s="105" t="s">
        <v>338</v>
      </c>
    </row>
    <row r="30" spans="1:12" ht="23.25" x14ac:dyDescent="0.35">
      <c r="A30" s="79" t="s">
        <v>315</v>
      </c>
      <c r="B30" s="79"/>
      <c r="C30" s="79"/>
      <c r="D30" s="79"/>
      <c r="E30" s="79"/>
      <c r="F30" s="79"/>
      <c r="G30" s="79"/>
      <c r="H30" s="79"/>
      <c r="I30" s="79"/>
      <c r="J30" s="79"/>
      <c r="K30" s="79"/>
      <c r="L30" s="79"/>
    </row>
    <row r="32" spans="1:12" x14ac:dyDescent="0.2">
      <c r="A32" s="14" t="s">
        <v>309</v>
      </c>
      <c r="C32" s="15" t="s">
        <v>310</v>
      </c>
      <c r="E32" s="15" t="s">
        <v>312</v>
      </c>
      <c r="G32" s="15" t="s">
        <v>313</v>
      </c>
      <c r="I32" s="15" t="s">
        <v>314</v>
      </c>
      <c r="K32" s="15" t="s">
        <v>13</v>
      </c>
    </row>
    <row r="33" spans="1:12" x14ac:dyDescent="0.2">
      <c r="A33" s="30"/>
      <c r="C33" s="30"/>
      <c r="E33" s="30"/>
      <c r="G33" s="30"/>
      <c r="I33" s="30"/>
      <c r="K33" s="30"/>
    </row>
    <row r="34" spans="1:12" x14ac:dyDescent="0.2">
      <c r="A34" s="67" t="s">
        <v>293</v>
      </c>
      <c r="C34" s="10">
        <f>+'Aurrekontuaren exekuzioa 2024'!C34</f>
        <v>0</v>
      </c>
      <c r="E34" s="10">
        <f>+'Aurrekontuaren exekuzioa 2024'!E34</f>
        <v>0</v>
      </c>
      <c r="G34" s="10">
        <f>+'Aurrekontuaren exekuzioa 2024'!G34</f>
        <v>0</v>
      </c>
      <c r="I34" s="10">
        <f>+'Aurrekontuaren exekuzioa 2024'!I34</f>
        <v>1526.61</v>
      </c>
      <c r="K34" s="65">
        <f>+'Aurrekontuaren exekuzioa 2024'!K34</f>
        <v>1526.61</v>
      </c>
    </row>
    <row r="35" spans="1:12" x14ac:dyDescent="0.2">
      <c r="A35" s="67" t="s">
        <v>317</v>
      </c>
      <c r="C35" s="10">
        <f>+'Aurrekontuaren exekuzioa 2024'!C35</f>
        <v>0</v>
      </c>
      <c r="E35" s="10">
        <f>+'Aurrekontuaren exekuzioa 2024'!E35</f>
        <v>0</v>
      </c>
      <c r="G35" s="10">
        <f>+'Aurrekontuaren exekuzioa 2024'!G35</f>
        <v>0</v>
      </c>
      <c r="I35" s="10">
        <f>+'Aurrekontuaren exekuzioa 2024'!I35</f>
        <v>0</v>
      </c>
      <c r="K35" s="65">
        <f>+'Aurrekontuaren exekuzioa 2024'!K35</f>
        <v>0</v>
      </c>
    </row>
    <row r="36" spans="1:12" x14ac:dyDescent="0.2">
      <c r="A36" s="67" t="s">
        <v>297</v>
      </c>
      <c r="C36" s="10">
        <f>+'Aurrekontuaren exekuzioa 2024'!C36</f>
        <v>0</v>
      </c>
      <c r="E36" s="10">
        <f>+'Aurrekontuaren exekuzioa 2024'!E36</f>
        <v>0</v>
      </c>
      <c r="G36" s="10">
        <f>+'Aurrekontuaren exekuzioa 2024'!G36</f>
        <v>0</v>
      </c>
      <c r="I36" s="10">
        <f>+'Aurrekontuaren exekuzioa 2024'!I36</f>
        <v>0</v>
      </c>
      <c r="K36" s="65">
        <f>+'Aurrekontuaren exekuzioa 2024'!K36</f>
        <v>0</v>
      </c>
    </row>
    <row r="37" spans="1:12" x14ac:dyDescent="0.2">
      <c r="A37" s="67" t="s">
        <v>299</v>
      </c>
      <c r="C37" s="10">
        <f>+'Aurrekontuaren exekuzioa 2024'!C37</f>
        <v>0</v>
      </c>
      <c r="E37" s="10">
        <f>+'Aurrekontuaren exekuzioa 2024'!E37</f>
        <v>0</v>
      </c>
      <c r="G37" s="10">
        <f>+'Aurrekontuaren exekuzioa 2024'!G37</f>
        <v>0</v>
      </c>
      <c r="I37" s="10">
        <f>+'Aurrekontuaren exekuzioa 2024'!I37</f>
        <v>0</v>
      </c>
      <c r="K37" s="65">
        <f>+'Aurrekontuaren exekuzioa 2024'!K37</f>
        <v>0</v>
      </c>
    </row>
    <row r="38" spans="1:12" x14ac:dyDescent="0.2">
      <c r="A38" s="67" t="s">
        <v>296</v>
      </c>
      <c r="C38" s="10">
        <f>+'Aurrekontuaren exekuzioa 2024'!C38</f>
        <v>199.6</v>
      </c>
      <c r="E38" s="10">
        <f>+'Aurrekontuaren exekuzioa 2024'!E38</f>
        <v>2092.7399999999998</v>
      </c>
      <c r="G38" s="10">
        <f>+'Aurrekontuaren exekuzioa 2024'!G38</f>
        <v>1263.5999999999999</v>
      </c>
      <c r="I38" s="10">
        <f>+'Aurrekontuaren exekuzioa 2024'!I38</f>
        <v>49.9</v>
      </c>
      <c r="K38" s="65">
        <f>+'Aurrekontuaren exekuzioa 2024'!K38</f>
        <v>3605.8399999999997</v>
      </c>
    </row>
    <row r="39" spans="1:12" x14ac:dyDescent="0.2">
      <c r="A39" s="67" t="s">
        <v>295</v>
      </c>
      <c r="C39" s="10">
        <f>+'Aurrekontuaren exekuzioa 2024'!C39</f>
        <v>111.76</v>
      </c>
      <c r="E39" s="10">
        <f>+'Aurrekontuaren exekuzioa 2024'!E39</f>
        <v>2893.28</v>
      </c>
      <c r="G39" s="10">
        <f>+'Aurrekontuaren exekuzioa 2024'!G39</f>
        <v>204.9</v>
      </c>
      <c r="I39" s="10">
        <f>+'Aurrekontuaren exekuzioa 2024'!I39</f>
        <v>8534.3700000000008</v>
      </c>
      <c r="K39" s="65">
        <f>+'Aurrekontuaren exekuzioa 2024'!K39</f>
        <v>11744.310000000001</v>
      </c>
    </row>
    <row r="40" spans="1:12" x14ac:dyDescent="0.2">
      <c r="A40" s="67" t="s">
        <v>458</v>
      </c>
      <c r="C40" s="10">
        <f>+'Aurrekontuaren exekuzioa 2024'!C40</f>
        <v>0</v>
      </c>
      <c r="E40" s="10">
        <f>+'Aurrekontuaren exekuzioa 2024'!E40</f>
        <v>0</v>
      </c>
      <c r="G40" s="10">
        <f>+'Aurrekontuaren exekuzioa 2024'!G40</f>
        <v>3817.42</v>
      </c>
      <c r="I40" s="10">
        <f>+'Aurrekontuaren exekuzioa 2024'!I40</f>
        <v>24270.69</v>
      </c>
      <c r="K40" s="106">
        <f>+'Aurrekontuaren exekuzioa 2024'!K40</f>
        <v>28088.11</v>
      </c>
    </row>
    <row r="41" spans="1:12" x14ac:dyDescent="0.2">
      <c r="A41" s="30"/>
      <c r="C41" s="30"/>
      <c r="E41" s="30"/>
      <c r="G41" s="30"/>
      <c r="I41" s="30"/>
      <c r="K41" s="30">
        <f>+'Aurrekontuaren exekuzioa 2024'!K41</f>
        <v>0</v>
      </c>
    </row>
    <row r="42" spans="1:12" ht="15" x14ac:dyDescent="0.25">
      <c r="A42" s="30"/>
      <c r="C42" s="12">
        <f>+'Aurrekontuaren exekuzioa 2024'!C42</f>
        <v>311.36</v>
      </c>
      <c r="D42" s="107"/>
      <c r="E42" s="12">
        <f>+'Aurrekontuaren exekuzioa 2024'!E42</f>
        <v>4986.0200000000004</v>
      </c>
      <c r="F42" s="107"/>
      <c r="G42" s="12">
        <f>+'Aurrekontuaren exekuzioa 2024'!G42</f>
        <v>5285.92</v>
      </c>
      <c r="H42" s="107"/>
      <c r="I42" s="12">
        <f>+'Aurrekontuaren exekuzioa 2024'!I42</f>
        <v>34381.57</v>
      </c>
      <c r="K42" s="66">
        <f>+'Aurrekontuaren exekuzioa 2024'!K42</f>
        <v>44964.87</v>
      </c>
    </row>
    <row r="43" spans="1:12" x14ac:dyDescent="0.2">
      <c r="B43" s="30"/>
      <c r="D43" s="30"/>
      <c r="F43" s="30"/>
      <c r="H43" s="30"/>
      <c r="J43" s="30"/>
    </row>
    <row r="44" spans="1:12" x14ac:dyDescent="0.2">
      <c r="C44" s="30"/>
      <c r="D44" s="30"/>
      <c r="E44" s="30"/>
      <c r="F44" s="30"/>
      <c r="G44" s="30"/>
      <c r="H44" s="30"/>
      <c r="I44" s="30"/>
    </row>
    <row r="45" spans="1:12" x14ac:dyDescent="0.2">
      <c r="F45" s="30"/>
    </row>
    <row r="46" spans="1:12" ht="23.25" x14ac:dyDescent="0.35">
      <c r="A46" s="117" t="s">
        <v>459</v>
      </c>
      <c r="B46" s="117"/>
      <c r="C46" s="117"/>
      <c r="D46" s="117"/>
      <c r="E46" s="117"/>
      <c r="F46" s="117"/>
      <c r="G46" s="117"/>
      <c r="H46" s="117"/>
      <c r="I46" s="117"/>
      <c r="J46" s="117"/>
      <c r="K46" s="117"/>
      <c r="L46" s="117"/>
    </row>
    <row r="48" spans="1:12" x14ac:dyDescent="0.2">
      <c r="A48" s="14" t="s">
        <v>309</v>
      </c>
      <c r="C48" s="15" t="s">
        <v>310</v>
      </c>
      <c r="E48" s="15" t="s">
        <v>312</v>
      </c>
      <c r="G48" s="15" t="s">
        <v>313</v>
      </c>
      <c r="I48" s="15" t="s">
        <v>314</v>
      </c>
      <c r="K48" s="15" t="s">
        <v>13</v>
      </c>
    </row>
    <row r="49" spans="1:11" x14ac:dyDescent="0.2">
      <c r="A49" s="30"/>
      <c r="B49" s="30"/>
      <c r="C49" s="30"/>
      <c r="D49" s="30"/>
      <c r="E49" s="30"/>
      <c r="F49" s="30"/>
      <c r="G49" s="30"/>
      <c r="H49" s="30"/>
      <c r="I49" s="30"/>
      <c r="J49" s="30"/>
      <c r="K49" s="30"/>
    </row>
    <row r="50" spans="1:11" x14ac:dyDescent="0.2">
      <c r="A50" s="67" t="s">
        <v>293</v>
      </c>
      <c r="B50" s="30"/>
      <c r="C50" s="10">
        <f>+C5+C34</f>
        <v>188274.34726919982</v>
      </c>
      <c r="D50" s="30"/>
      <c r="E50" s="10">
        <f t="shared" ref="E50:E56" si="0">+E5+E34</f>
        <v>232132.8884037988</v>
      </c>
      <c r="F50" s="30"/>
      <c r="G50" s="10">
        <f t="shared" ref="G50:G56" si="1">+G5+G34</f>
        <v>208545.56470820127</v>
      </c>
      <c r="H50" s="30"/>
      <c r="I50" s="10">
        <f t="shared" ref="I50:I56" si="2">+I5+I34</f>
        <v>212470.87230639899</v>
      </c>
      <c r="J50" s="30"/>
      <c r="K50" s="65">
        <f t="shared" ref="K50:K56" si="3">+C50+E50+G50+I50</f>
        <v>841423.67268759897</v>
      </c>
    </row>
    <row r="51" spans="1:11" x14ac:dyDescent="0.2">
      <c r="A51" s="67" t="s">
        <v>317</v>
      </c>
      <c r="B51" s="30"/>
      <c r="C51" s="10">
        <f t="shared" ref="C51:C56" si="4">+C6+C35</f>
        <v>45090.21</v>
      </c>
      <c r="D51" s="30"/>
      <c r="E51" s="10">
        <f t="shared" si="0"/>
        <v>60454.850000000006</v>
      </c>
      <c r="F51" s="30"/>
      <c r="G51" s="10">
        <f t="shared" si="1"/>
        <v>36790.32</v>
      </c>
      <c r="H51" s="30"/>
      <c r="I51" s="10">
        <f t="shared" si="2"/>
        <v>63539.240000000005</v>
      </c>
      <c r="J51" s="30"/>
      <c r="K51" s="65">
        <f t="shared" si="3"/>
        <v>205874.62</v>
      </c>
    </row>
    <row r="52" spans="1:11" x14ac:dyDescent="0.2">
      <c r="A52" s="67" t="s">
        <v>297</v>
      </c>
      <c r="B52" s="30"/>
      <c r="C52" s="10">
        <f t="shared" si="4"/>
        <v>144745.56915535984</v>
      </c>
      <c r="D52" s="30"/>
      <c r="E52" s="10">
        <f t="shared" si="0"/>
        <v>170977.26462503994</v>
      </c>
      <c r="F52" s="30"/>
      <c r="G52" s="10">
        <f t="shared" si="1"/>
        <v>141059.67086556007</v>
      </c>
      <c r="H52" s="30"/>
      <c r="I52" s="10">
        <f t="shared" si="2"/>
        <v>188478.31643112027</v>
      </c>
      <c r="J52" s="30"/>
      <c r="K52" s="65">
        <f t="shared" si="3"/>
        <v>645260.82107708009</v>
      </c>
    </row>
    <row r="53" spans="1:11" x14ac:dyDescent="0.2">
      <c r="A53" s="67" t="s">
        <v>299</v>
      </c>
      <c r="B53" s="30"/>
      <c r="C53" s="10">
        <f t="shared" si="4"/>
        <v>23922.044918319996</v>
      </c>
      <c r="D53" s="30"/>
      <c r="E53" s="10">
        <f t="shared" si="0"/>
        <v>29260.772806479999</v>
      </c>
      <c r="F53" s="30"/>
      <c r="G53" s="10">
        <f t="shared" si="1"/>
        <v>24992.949045720008</v>
      </c>
      <c r="H53" s="30"/>
      <c r="I53" s="10">
        <f t="shared" si="2"/>
        <v>30326.145341440006</v>
      </c>
      <c r="J53" s="30"/>
      <c r="K53" s="65">
        <f t="shared" si="3"/>
        <v>108501.91211196002</v>
      </c>
    </row>
    <row r="54" spans="1:11" x14ac:dyDescent="0.2">
      <c r="A54" s="67" t="s">
        <v>296</v>
      </c>
      <c r="B54" s="30"/>
      <c r="C54" s="10">
        <f t="shared" si="4"/>
        <v>122803.36729272</v>
      </c>
      <c r="D54" s="30"/>
      <c r="E54" s="10">
        <f t="shared" si="0"/>
        <v>168868.48963908001</v>
      </c>
      <c r="F54" s="30"/>
      <c r="G54" s="10">
        <f t="shared" si="1"/>
        <v>186142.29644012</v>
      </c>
      <c r="H54" s="30"/>
      <c r="I54" s="10">
        <f t="shared" si="2"/>
        <v>190020.25395424</v>
      </c>
      <c r="J54" s="30"/>
      <c r="K54" s="65">
        <f t="shared" si="3"/>
        <v>667834.40732616</v>
      </c>
    </row>
    <row r="55" spans="1:11" x14ac:dyDescent="0.2">
      <c r="A55" s="67" t="s">
        <v>295</v>
      </c>
      <c r="B55" s="30"/>
      <c r="C55" s="10">
        <f t="shared" si="4"/>
        <v>409741.14136440301</v>
      </c>
      <c r="D55" s="30"/>
      <c r="E55" s="10">
        <f t="shared" si="0"/>
        <v>606258.94452559703</v>
      </c>
      <c r="F55" s="30"/>
      <c r="G55" s="10">
        <f t="shared" si="1"/>
        <v>375520.85894040001</v>
      </c>
      <c r="H55" s="30"/>
      <c r="I55" s="10">
        <f t="shared" si="2"/>
        <v>380463.59196680097</v>
      </c>
      <c r="J55" s="30"/>
      <c r="K55" s="65">
        <f t="shared" si="3"/>
        <v>1771984.5367972008</v>
      </c>
    </row>
    <row r="56" spans="1:11" x14ac:dyDescent="0.2">
      <c r="A56" s="67" t="s">
        <v>458</v>
      </c>
      <c r="B56" s="30"/>
      <c r="C56" s="10">
        <f t="shared" si="4"/>
        <v>0</v>
      </c>
      <c r="D56" s="30"/>
      <c r="E56" s="10">
        <f t="shared" si="0"/>
        <v>0</v>
      </c>
      <c r="F56" s="30"/>
      <c r="G56" s="10">
        <f t="shared" si="1"/>
        <v>3817.42</v>
      </c>
      <c r="H56" s="30"/>
      <c r="I56" s="10">
        <f t="shared" si="2"/>
        <v>24270.69</v>
      </c>
      <c r="J56" s="30"/>
      <c r="K56" s="65">
        <f t="shared" si="3"/>
        <v>28088.11</v>
      </c>
    </row>
    <row r="57" spans="1:11" x14ac:dyDescent="0.2">
      <c r="A57" s="30"/>
      <c r="B57" s="30"/>
      <c r="C57" s="30"/>
      <c r="D57" s="30"/>
      <c r="E57" s="30"/>
      <c r="F57" s="30"/>
      <c r="G57" s="30"/>
      <c r="H57" s="30"/>
      <c r="I57" s="30"/>
      <c r="J57" s="30"/>
      <c r="K57" s="30"/>
    </row>
    <row r="58" spans="1:11" x14ac:dyDescent="0.2">
      <c r="A58" s="30"/>
      <c r="B58" s="30"/>
      <c r="C58" s="12">
        <f>SUM(C50:C56)</f>
        <v>934576.68000000273</v>
      </c>
      <c r="D58" s="30"/>
      <c r="E58" s="12">
        <f>SUM(E50:E56)</f>
        <v>1267953.2099999958</v>
      </c>
      <c r="F58" s="30"/>
      <c r="G58" s="12">
        <f>SUM(G50:G56)</f>
        <v>976869.08000000136</v>
      </c>
      <c r="H58" s="30"/>
      <c r="I58" s="12">
        <f>SUM(I50:I56)</f>
        <v>1089569.1100000003</v>
      </c>
      <c r="J58" s="30"/>
      <c r="K58" s="66">
        <f>SUM(K50:K56)</f>
        <v>4268968.080000001</v>
      </c>
    </row>
  </sheetData>
  <mergeCells count="3">
    <mergeCell ref="A1:L1"/>
    <mergeCell ref="A30:L30"/>
    <mergeCell ref="A46:L4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E2DF3-EDCF-4F20-9793-888657836BFE}">
  <sheetPr>
    <tabColor theme="9" tint="0.39997558519241921"/>
  </sheetPr>
  <dimension ref="A1:J17"/>
  <sheetViews>
    <sheetView workbookViewId="0">
      <selection activeCell="L13" sqref="L13"/>
    </sheetView>
  </sheetViews>
  <sheetFormatPr baseColWidth="10" defaultRowHeight="15" x14ac:dyDescent="0.25"/>
  <cols>
    <col min="5" max="5" width="16.28515625" customWidth="1"/>
    <col min="6" max="6" width="15.140625" customWidth="1"/>
    <col min="8" max="8" width="18.5703125" customWidth="1"/>
  </cols>
  <sheetData>
    <row r="1" spans="1:10" ht="15.75" x14ac:dyDescent="0.25">
      <c r="A1" s="80" t="s">
        <v>141</v>
      </c>
      <c r="B1" s="81"/>
      <c r="C1" s="81"/>
      <c r="D1" s="81"/>
      <c r="E1" s="81"/>
      <c r="F1" s="81"/>
      <c r="G1" s="81"/>
      <c r="H1" s="81"/>
      <c r="I1" s="81"/>
      <c r="J1" s="82"/>
    </row>
    <row r="3" spans="1:10" x14ac:dyDescent="0.25">
      <c r="A3" s="83" t="s">
        <v>147</v>
      </c>
      <c r="B3" s="84"/>
      <c r="C3" s="84"/>
      <c r="D3" s="84"/>
      <c r="E3" s="85" t="s">
        <v>135</v>
      </c>
      <c r="F3" s="85"/>
      <c r="G3" s="85" t="s">
        <v>136</v>
      </c>
      <c r="H3" s="85"/>
      <c r="I3" s="85" t="s">
        <v>137</v>
      </c>
      <c r="J3" s="85" t="s">
        <v>138</v>
      </c>
    </row>
    <row r="4" spans="1:10" ht="15" customHeight="1" x14ac:dyDescent="0.25">
      <c r="A4" s="84"/>
      <c r="B4" s="84"/>
      <c r="C4" s="84"/>
      <c r="D4" s="84"/>
      <c r="E4" s="38" t="s">
        <v>139</v>
      </c>
      <c r="F4" s="38" t="s">
        <v>140</v>
      </c>
      <c r="G4" s="38" t="s">
        <v>139</v>
      </c>
      <c r="H4" s="38" t="s">
        <v>140</v>
      </c>
      <c r="I4" s="86"/>
      <c r="J4" s="86"/>
    </row>
    <row r="5" spans="1:10" x14ac:dyDescent="0.25">
      <c r="A5" s="108" t="s">
        <v>134</v>
      </c>
      <c r="B5" s="109"/>
      <c r="C5" s="109"/>
      <c r="D5" s="110"/>
      <c r="E5" s="40"/>
      <c r="F5" s="41">
        <v>116350</v>
      </c>
      <c r="G5" s="40"/>
      <c r="H5" s="41">
        <v>1164.02</v>
      </c>
      <c r="I5" s="10">
        <v>0</v>
      </c>
      <c r="J5" s="39"/>
    </row>
    <row r="7" spans="1:10" x14ac:dyDescent="0.25">
      <c r="A7" s="83" t="s">
        <v>339</v>
      </c>
      <c r="B7" s="84"/>
      <c r="C7" s="84"/>
      <c r="D7" s="84"/>
      <c r="E7" s="85" t="s">
        <v>135</v>
      </c>
      <c r="F7" s="85"/>
      <c r="G7" s="85" t="s">
        <v>136</v>
      </c>
      <c r="H7" s="85"/>
      <c r="I7" s="85" t="s">
        <v>137</v>
      </c>
      <c r="J7" s="85" t="s">
        <v>138</v>
      </c>
    </row>
    <row r="8" spans="1:10" x14ac:dyDescent="0.25">
      <c r="A8" s="84"/>
      <c r="B8" s="84"/>
      <c r="C8" s="84"/>
      <c r="D8" s="84"/>
      <c r="E8" s="38" t="s">
        <v>139</v>
      </c>
      <c r="F8" s="38" t="s">
        <v>140</v>
      </c>
      <c r="G8" s="38" t="s">
        <v>139</v>
      </c>
      <c r="H8" s="38" t="s">
        <v>140</v>
      </c>
      <c r="I8" s="86"/>
      <c r="J8" s="86"/>
    </row>
    <row r="9" spans="1:10" x14ac:dyDescent="0.25">
      <c r="A9" s="108" t="s">
        <v>134</v>
      </c>
      <c r="B9" s="109"/>
      <c r="C9" s="109"/>
      <c r="D9" s="110"/>
      <c r="E9" s="40"/>
      <c r="F9" s="41">
        <v>187996.39</v>
      </c>
      <c r="G9" s="40">
        <v>0</v>
      </c>
      <c r="H9" s="41">
        <v>69.680000000000007</v>
      </c>
      <c r="I9" s="10">
        <v>0</v>
      </c>
      <c r="J9" s="39"/>
    </row>
    <row r="11" spans="1:10" x14ac:dyDescent="0.25">
      <c r="A11" s="83" t="s">
        <v>341</v>
      </c>
      <c r="B11" s="84"/>
      <c r="C11" s="84"/>
      <c r="D11" s="84"/>
      <c r="E11" s="85" t="s">
        <v>135</v>
      </c>
      <c r="F11" s="85"/>
      <c r="G11" s="85" t="s">
        <v>136</v>
      </c>
      <c r="H11" s="85"/>
      <c r="I11" s="85" t="s">
        <v>137</v>
      </c>
      <c r="J11" s="85" t="s">
        <v>138</v>
      </c>
    </row>
    <row r="12" spans="1:10" x14ac:dyDescent="0.25">
      <c r="A12" s="84"/>
      <c r="B12" s="84"/>
      <c r="C12" s="84"/>
      <c r="D12" s="84"/>
      <c r="E12" s="38" t="s">
        <v>139</v>
      </c>
      <c r="F12" s="38" t="s">
        <v>140</v>
      </c>
      <c r="G12" s="38" t="s">
        <v>139</v>
      </c>
      <c r="H12" s="38" t="s">
        <v>140</v>
      </c>
      <c r="I12" s="86"/>
      <c r="J12" s="86"/>
    </row>
    <row r="13" spans="1:10" x14ac:dyDescent="0.25">
      <c r="A13" s="108" t="s">
        <v>134</v>
      </c>
      <c r="B13" s="109"/>
      <c r="C13" s="109"/>
      <c r="D13" s="110"/>
      <c r="E13" s="40">
        <v>0</v>
      </c>
      <c r="F13" s="41">
        <v>218929.50000000003</v>
      </c>
      <c r="G13" s="40">
        <v>0</v>
      </c>
      <c r="H13" s="41">
        <v>13506.759999999998</v>
      </c>
      <c r="I13" s="10">
        <v>0</v>
      </c>
      <c r="J13" s="39"/>
    </row>
    <row r="15" spans="1:10" x14ac:dyDescent="0.25">
      <c r="A15" s="83" t="s">
        <v>342</v>
      </c>
      <c r="B15" s="84"/>
      <c r="C15" s="84"/>
      <c r="D15" s="84"/>
      <c r="E15" s="85" t="s">
        <v>135</v>
      </c>
      <c r="F15" s="85"/>
      <c r="G15" s="85" t="s">
        <v>136</v>
      </c>
      <c r="H15" s="85"/>
      <c r="I15" s="85" t="s">
        <v>137</v>
      </c>
      <c r="J15" s="85" t="s">
        <v>138</v>
      </c>
    </row>
    <row r="16" spans="1:10" x14ac:dyDescent="0.25">
      <c r="A16" s="84"/>
      <c r="B16" s="84"/>
      <c r="C16" s="84"/>
      <c r="D16" s="84"/>
      <c r="E16" s="38" t="s">
        <v>139</v>
      </c>
      <c r="F16" s="38" t="s">
        <v>140</v>
      </c>
      <c r="G16" s="38" t="s">
        <v>139</v>
      </c>
      <c r="H16" s="38" t="s">
        <v>140</v>
      </c>
      <c r="I16" s="86"/>
      <c r="J16" s="86"/>
    </row>
    <row r="17" spans="1:10" x14ac:dyDescent="0.25">
      <c r="A17" s="108" t="s">
        <v>134</v>
      </c>
      <c r="B17" s="109"/>
      <c r="C17" s="109"/>
      <c r="D17" s="110"/>
      <c r="E17" s="40"/>
      <c r="F17" s="41"/>
      <c r="G17" s="40"/>
      <c r="H17" s="41"/>
      <c r="I17" s="10"/>
      <c r="J17" s="39"/>
    </row>
  </sheetData>
  <mergeCells count="25">
    <mergeCell ref="A17:D17"/>
    <mergeCell ref="I11:I12"/>
    <mergeCell ref="J11:J12"/>
    <mergeCell ref="A13:D13"/>
    <mergeCell ref="A15:D16"/>
    <mergeCell ref="E15:F15"/>
    <mergeCell ref="G15:H15"/>
    <mergeCell ref="I15:I16"/>
    <mergeCell ref="J15:J16"/>
    <mergeCell ref="A9:D9"/>
    <mergeCell ref="A11:D12"/>
    <mergeCell ref="E11:F11"/>
    <mergeCell ref="G11:H11"/>
    <mergeCell ref="A7:D8"/>
    <mergeCell ref="E7:F7"/>
    <mergeCell ref="G7:H7"/>
    <mergeCell ref="I7:I8"/>
    <mergeCell ref="J7:J8"/>
    <mergeCell ref="A1:J1"/>
    <mergeCell ref="A3:D4"/>
    <mergeCell ref="E3:F3"/>
    <mergeCell ref="G3:H3"/>
    <mergeCell ref="I3:I4"/>
    <mergeCell ref="J3:J4"/>
    <mergeCell ref="A5:D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838F2-7D85-43A2-BE05-CD923AA6E30C}">
  <sheetPr>
    <tabColor theme="3" tint="0.59999389629810485"/>
  </sheetPr>
  <dimension ref="A1:J17"/>
  <sheetViews>
    <sheetView workbookViewId="0">
      <selection activeCell="A17" sqref="A17:D17"/>
    </sheetView>
  </sheetViews>
  <sheetFormatPr baseColWidth="10" defaultRowHeight="15" x14ac:dyDescent="0.25"/>
  <cols>
    <col min="6" max="6" width="18.140625" customWidth="1"/>
    <col min="7" max="7" width="16.7109375" customWidth="1"/>
    <col min="8" max="8" width="16.85546875" customWidth="1"/>
    <col min="10" max="10" width="14.28515625" bestFit="1" customWidth="1"/>
  </cols>
  <sheetData>
    <row r="1" spans="1:10" ht="15.75" x14ac:dyDescent="0.25">
      <c r="A1" s="80" t="s">
        <v>146</v>
      </c>
      <c r="B1" s="81"/>
      <c r="C1" s="81"/>
      <c r="D1" s="81"/>
      <c r="E1" s="81"/>
      <c r="F1" s="81"/>
      <c r="G1" s="81"/>
      <c r="H1" s="81"/>
      <c r="I1" s="81"/>
      <c r="J1" s="82"/>
    </row>
    <row r="3" spans="1:10" x14ac:dyDescent="0.25">
      <c r="A3" s="83" t="s">
        <v>128</v>
      </c>
      <c r="B3" s="84"/>
      <c r="C3" s="84"/>
      <c r="D3" s="84"/>
      <c r="E3" s="85" t="s">
        <v>142</v>
      </c>
      <c r="F3" s="85"/>
      <c r="G3" s="85" t="s">
        <v>143</v>
      </c>
      <c r="H3" s="85"/>
      <c r="I3" s="85" t="s">
        <v>144</v>
      </c>
      <c r="J3" s="85" t="s">
        <v>145</v>
      </c>
    </row>
    <row r="4" spans="1:10" ht="15.75" customHeight="1" x14ac:dyDescent="0.25">
      <c r="A4" s="84"/>
      <c r="B4" s="84"/>
      <c r="C4" s="84"/>
      <c r="D4" s="84"/>
      <c r="E4" s="38" t="s">
        <v>139</v>
      </c>
      <c r="F4" s="38" t="s">
        <v>140</v>
      </c>
      <c r="G4" s="38" t="s">
        <v>139</v>
      </c>
      <c r="H4" s="38" t="s">
        <v>140</v>
      </c>
      <c r="I4" s="86"/>
      <c r="J4" s="86"/>
    </row>
    <row r="5" spans="1:10" x14ac:dyDescent="0.25">
      <c r="A5" s="108" t="s">
        <v>134</v>
      </c>
      <c r="B5" s="109"/>
      <c r="C5" s="109"/>
      <c r="D5" s="110"/>
      <c r="E5" s="40">
        <f>+'Berankortasuna 2024'!E5</f>
        <v>0</v>
      </c>
      <c r="F5" s="40">
        <f>+'Berankortasuna 2024'!F5</f>
        <v>116350</v>
      </c>
      <c r="G5" s="40">
        <f>+'Berankortasuna 2024'!G5</f>
        <v>0</v>
      </c>
      <c r="H5" s="40">
        <f>+'Berankortasuna 2024'!H5</f>
        <v>1164.02</v>
      </c>
      <c r="I5" s="40">
        <f>+'Berankortasuna 2024'!I5</f>
        <v>0</v>
      </c>
      <c r="J5" s="40">
        <f>+'Berankortasuna 2024'!J5</f>
        <v>0</v>
      </c>
    </row>
    <row r="7" spans="1:10" x14ac:dyDescent="0.25">
      <c r="A7" s="83" t="s">
        <v>340</v>
      </c>
      <c r="B7" s="84"/>
      <c r="C7" s="84"/>
      <c r="D7" s="84"/>
      <c r="E7" s="85" t="s">
        <v>142</v>
      </c>
      <c r="F7" s="85"/>
      <c r="G7" s="85" t="s">
        <v>143</v>
      </c>
      <c r="H7" s="85"/>
      <c r="I7" s="85" t="s">
        <v>144</v>
      </c>
      <c r="J7" s="85" t="s">
        <v>145</v>
      </c>
    </row>
    <row r="8" spans="1:10" x14ac:dyDescent="0.25">
      <c r="A8" s="84"/>
      <c r="B8" s="84"/>
      <c r="C8" s="84"/>
      <c r="D8" s="84"/>
      <c r="E8" s="38" t="s">
        <v>139</v>
      </c>
      <c r="F8" s="38" t="s">
        <v>140</v>
      </c>
      <c r="G8" s="38" t="s">
        <v>139</v>
      </c>
      <c r="H8" s="38" t="s">
        <v>140</v>
      </c>
      <c r="I8" s="86"/>
      <c r="J8" s="86"/>
    </row>
    <row r="9" spans="1:10" x14ac:dyDescent="0.25">
      <c r="A9" s="108" t="s">
        <v>134</v>
      </c>
      <c r="B9" s="109"/>
      <c r="C9" s="109"/>
      <c r="D9" s="110"/>
      <c r="E9" s="40">
        <f>+'Berankortasuna 2024'!E9</f>
        <v>0</v>
      </c>
      <c r="F9" s="40">
        <f>+'Berankortasuna 2024'!F9</f>
        <v>187996.39</v>
      </c>
      <c r="G9" s="40">
        <f>+'Berankortasuna 2024'!G9</f>
        <v>0</v>
      </c>
      <c r="H9" s="40">
        <f>+'Berankortasuna 2024'!H9</f>
        <v>69.680000000000007</v>
      </c>
      <c r="I9" s="40">
        <f>+'Berankortasuna 2024'!I9</f>
        <v>0</v>
      </c>
      <c r="J9" s="40">
        <f>+'Berankortasuna 2024'!J9</f>
        <v>0</v>
      </c>
    </row>
    <row r="11" spans="1:10" x14ac:dyDescent="0.25">
      <c r="A11" s="83" t="s">
        <v>343</v>
      </c>
      <c r="B11" s="84"/>
      <c r="C11" s="84"/>
      <c r="D11" s="84"/>
      <c r="E11" s="85" t="s">
        <v>142</v>
      </c>
      <c r="F11" s="85"/>
      <c r="G11" s="85" t="s">
        <v>143</v>
      </c>
      <c r="H11" s="85"/>
      <c r="I11" s="85" t="s">
        <v>144</v>
      </c>
      <c r="J11" s="85" t="s">
        <v>145</v>
      </c>
    </row>
    <row r="12" spans="1:10" x14ac:dyDescent="0.25">
      <c r="A12" s="84"/>
      <c r="B12" s="84"/>
      <c r="C12" s="84"/>
      <c r="D12" s="84"/>
      <c r="E12" s="38" t="s">
        <v>139</v>
      </c>
      <c r="F12" s="38" t="s">
        <v>140</v>
      </c>
      <c r="G12" s="38" t="s">
        <v>139</v>
      </c>
      <c r="H12" s="38" t="s">
        <v>140</v>
      </c>
      <c r="I12" s="86"/>
      <c r="J12" s="86"/>
    </row>
    <row r="13" spans="1:10" x14ac:dyDescent="0.25">
      <c r="A13" s="108" t="s">
        <v>134</v>
      </c>
      <c r="B13" s="109"/>
      <c r="C13" s="109"/>
      <c r="D13" s="110"/>
      <c r="E13" s="40">
        <f>+'Berankortasuna 2024'!E13</f>
        <v>0</v>
      </c>
      <c r="F13" s="40">
        <f>+'Berankortasuna 2024'!F13</f>
        <v>218929.50000000003</v>
      </c>
      <c r="G13" s="40">
        <f>+'Berankortasuna 2024'!G13</f>
        <v>0</v>
      </c>
      <c r="H13" s="40">
        <f>+'Berankortasuna 2024'!H13</f>
        <v>13506.759999999998</v>
      </c>
      <c r="I13" s="40">
        <f>+'Berankortasuna 2024'!I13</f>
        <v>0</v>
      </c>
      <c r="J13" s="40">
        <f>+'Berankortasuna 2024'!J13</f>
        <v>0</v>
      </c>
    </row>
    <row r="15" spans="1:10" x14ac:dyDescent="0.25">
      <c r="A15" s="83" t="s">
        <v>344</v>
      </c>
      <c r="B15" s="84"/>
      <c r="C15" s="84"/>
      <c r="D15" s="84"/>
      <c r="E15" s="85" t="s">
        <v>142</v>
      </c>
      <c r="F15" s="85"/>
      <c r="G15" s="85" t="s">
        <v>143</v>
      </c>
      <c r="H15" s="85"/>
      <c r="I15" s="85" t="s">
        <v>144</v>
      </c>
      <c r="J15" s="85" t="s">
        <v>145</v>
      </c>
    </row>
    <row r="16" spans="1:10" x14ac:dyDescent="0.25">
      <c r="A16" s="84"/>
      <c r="B16" s="84"/>
      <c r="C16" s="84"/>
      <c r="D16" s="84"/>
      <c r="E16" s="38" t="s">
        <v>139</v>
      </c>
      <c r="F16" s="38" t="s">
        <v>140</v>
      </c>
      <c r="G16" s="38" t="s">
        <v>139</v>
      </c>
      <c r="H16" s="38" t="s">
        <v>140</v>
      </c>
      <c r="I16" s="86"/>
      <c r="J16" s="86"/>
    </row>
    <row r="17" spans="1:10" x14ac:dyDescent="0.25">
      <c r="A17" s="108" t="s">
        <v>134</v>
      </c>
      <c r="B17" s="109"/>
      <c r="C17" s="109"/>
      <c r="D17" s="110"/>
      <c r="E17" s="40">
        <f>+'Berankortasuna 2024'!E17</f>
        <v>0</v>
      </c>
      <c r="F17" s="40">
        <f>+'Berankortasuna 2024'!F17</f>
        <v>0</v>
      </c>
      <c r="G17" s="40">
        <f>+'Berankortasuna 2024'!G17</f>
        <v>0</v>
      </c>
      <c r="H17" s="40">
        <f>+'Berankortasuna 2024'!H17</f>
        <v>0</v>
      </c>
      <c r="I17" s="40">
        <f>+'Berankortasuna 2024'!I17</f>
        <v>0</v>
      </c>
      <c r="J17" s="40">
        <f>+'Berankortasuna 2024'!J17</f>
        <v>0</v>
      </c>
    </row>
  </sheetData>
  <mergeCells count="25">
    <mergeCell ref="A17:D17"/>
    <mergeCell ref="J11:J12"/>
    <mergeCell ref="A13:D13"/>
    <mergeCell ref="A15:D16"/>
    <mergeCell ref="E15:F15"/>
    <mergeCell ref="G15:H15"/>
    <mergeCell ref="I15:I16"/>
    <mergeCell ref="J15:J16"/>
    <mergeCell ref="A9:D9"/>
    <mergeCell ref="A11:D12"/>
    <mergeCell ref="E11:F11"/>
    <mergeCell ref="G11:H11"/>
    <mergeCell ref="I11:I12"/>
    <mergeCell ref="A7:D8"/>
    <mergeCell ref="E7:F7"/>
    <mergeCell ref="G7:H7"/>
    <mergeCell ref="I7:I8"/>
    <mergeCell ref="J7:J8"/>
    <mergeCell ref="A1:J1"/>
    <mergeCell ref="A3:D4"/>
    <mergeCell ref="E3:F3"/>
    <mergeCell ref="G3:H3"/>
    <mergeCell ref="I3:I4"/>
    <mergeCell ref="J3:J4"/>
    <mergeCell ref="A5:D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EEC8C-150F-49AA-8F84-F13A60CCFFAD}">
  <sheetPr>
    <tabColor theme="9" tint="0.39997558519241921"/>
  </sheetPr>
  <dimension ref="A1:P45"/>
  <sheetViews>
    <sheetView workbookViewId="0">
      <selection activeCell="C32" sqref="C32"/>
    </sheetView>
  </sheetViews>
  <sheetFormatPr baseColWidth="10" defaultRowHeight="15" x14ac:dyDescent="0.25"/>
  <cols>
    <col min="1" max="1" width="45.140625" bestFit="1" customWidth="1"/>
    <col min="2" max="2" width="16" style="1" customWidth="1"/>
    <col min="3" max="3" width="5.7109375" style="1" bestFit="1" customWidth="1"/>
    <col min="4" max="4" width="16" style="1" customWidth="1"/>
    <col min="5" max="5" width="7.42578125" style="1" bestFit="1" customWidth="1"/>
    <col min="6" max="6" width="16" customWidth="1"/>
    <col min="7" max="7" width="5.7109375" customWidth="1"/>
    <col min="8" max="8" width="16" customWidth="1"/>
    <col min="9" max="9" width="7.42578125" style="1" bestFit="1" customWidth="1"/>
    <col min="260" max="260" width="45.140625" bestFit="1" customWidth="1"/>
    <col min="265" max="265" width="37.85546875" bestFit="1" customWidth="1"/>
    <col min="516" max="516" width="45.140625" bestFit="1" customWidth="1"/>
    <col min="521" max="521" width="37.85546875" bestFit="1" customWidth="1"/>
    <col min="772" max="772" width="45.140625" bestFit="1" customWidth="1"/>
    <col min="777" max="777" width="37.85546875" bestFit="1" customWidth="1"/>
    <col min="1028" max="1028" width="45.140625" bestFit="1" customWidth="1"/>
    <col min="1033" max="1033" width="37.85546875" bestFit="1" customWidth="1"/>
    <col min="1284" max="1284" width="45.140625" bestFit="1" customWidth="1"/>
    <col min="1289" max="1289" width="37.85546875" bestFit="1" customWidth="1"/>
    <col min="1540" max="1540" width="45.140625" bestFit="1" customWidth="1"/>
    <col min="1545" max="1545" width="37.85546875" bestFit="1" customWidth="1"/>
    <col min="1796" max="1796" width="45.140625" bestFit="1" customWidth="1"/>
    <col min="1801" max="1801" width="37.85546875" bestFit="1" customWidth="1"/>
    <col min="2052" max="2052" width="45.140625" bestFit="1" customWidth="1"/>
    <col min="2057" max="2057" width="37.85546875" bestFit="1" customWidth="1"/>
    <col min="2308" max="2308" width="45.140625" bestFit="1" customWidth="1"/>
    <col min="2313" max="2313" width="37.85546875" bestFit="1" customWidth="1"/>
    <col min="2564" max="2564" width="45.140625" bestFit="1" customWidth="1"/>
    <col min="2569" max="2569" width="37.85546875" bestFit="1" customWidth="1"/>
    <col min="2820" max="2820" width="45.140625" bestFit="1" customWidth="1"/>
    <col min="2825" max="2825" width="37.85546875" bestFit="1" customWidth="1"/>
    <col min="3076" max="3076" width="45.140625" bestFit="1" customWidth="1"/>
    <col min="3081" max="3081" width="37.85546875" bestFit="1" customWidth="1"/>
    <col min="3332" max="3332" width="45.140625" bestFit="1" customWidth="1"/>
    <col min="3337" max="3337" width="37.85546875" bestFit="1" customWidth="1"/>
    <col min="3588" max="3588" width="45.140625" bestFit="1" customWidth="1"/>
    <col min="3593" max="3593" width="37.85546875" bestFit="1" customWidth="1"/>
    <col min="3844" max="3844" width="45.140625" bestFit="1" customWidth="1"/>
    <col min="3849" max="3849" width="37.85546875" bestFit="1" customWidth="1"/>
    <col min="4100" max="4100" width="45.140625" bestFit="1" customWidth="1"/>
    <col min="4105" max="4105" width="37.85546875" bestFit="1" customWidth="1"/>
    <col min="4356" max="4356" width="45.140625" bestFit="1" customWidth="1"/>
    <col min="4361" max="4361" width="37.85546875" bestFit="1" customWidth="1"/>
    <col min="4612" max="4612" width="45.140625" bestFit="1" customWidth="1"/>
    <col min="4617" max="4617" width="37.85546875" bestFit="1" customWidth="1"/>
    <col min="4868" max="4868" width="45.140625" bestFit="1" customWidth="1"/>
    <col min="4873" max="4873" width="37.85546875" bestFit="1" customWidth="1"/>
    <col min="5124" max="5124" width="45.140625" bestFit="1" customWidth="1"/>
    <col min="5129" max="5129" width="37.85546875" bestFit="1" customWidth="1"/>
    <col min="5380" max="5380" width="45.140625" bestFit="1" customWidth="1"/>
    <col min="5385" max="5385" width="37.85546875" bestFit="1" customWidth="1"/>
    <col min="5636" max="5636" width="45.140625" bestFit="1" customWidth="1"/>
    <col min="5641" max="5641" width="37.85546875" bestFit="1" customWidth="1"/>
    <col min="5892" max="5892" width="45.140625" bestFit="1" customWidth="1"/>
    <col min="5897" max="5897" width="37.85546875" bestFit="1" customWidth="1"/>
    <col min="6148" max="6148" width="45.140625" bestFit="1" customWidth="1"/>
    <col min="6153" max="6153" width="37.85546875" bestFit="1" customWidth="1"/>
    <col min="6404" max="6404" width="45.140625" bestFit="1" customWidth="1"/>
    <col min="6409" max="6409" width="37.85546875" bestFit="1" customWidth="1"/>
    <col min="6660" max="6660" width="45.140625" bestFit="1" customWidth="1"/>
    <col min="6665" max="6665" width="37.85546875" bestFit="1" customWidth="1"/>
    <col min="6916" max="6916" width="45.140625" bestFit="1" customWidth="1"/>
    <col min="6921" max="6921" width="37.85546875" bestFit="1" customWidth="1"/>
    <col min="7172" max="7172" width="45.140625" bestFit="1" customWidth="1"/>
    <col min="7177" max="7177" width="37.85546875" bestFit="1" customWidth="1"/>
    <col min="7428" max="7428" width="45.140625" bestFit="1" customWidth="1"/>
    <col min="7433" max="7433" width="37.85546875" bestFit="1" customWidth="1"/>
    <col min="7684" max="7684" width="45.140625" bestFit="1" customWidth="1"/>
    <col min="7689" max="7689" width="37.85546875" bestFit="1" customWidth="1"/>
    <col min="7940" max="7940" width="45.140625" bestFit="1" customWidth="1"/>
    <col min="7945" max="7945" width="37.85546875" bestFit="1" customWidth="1"/>
    <col min="8196" max="8196" width="45.140625" bestFit="1" customWidth="1"/>
    <col min="8201" max="8201" width="37.85546875" bestFit="1" customWidth="1"/>
    <col min="8452" max="8452" width="45.140625" bestFit="1" customWidth="1"/>
    <col min="8457" max="8457" width="37.85546875" bestFit="1" customWidth="1"/>
    <col min="8708" max="8708" width="45.140625" bestFit="1" customWidth="1"/>
    <col min="8713" max="8713" width="37.85546875" bestFit="1" customWidth="1"/>
    <col min="8964" max="8964" width="45.140625" bestFit="1" customWidth="1"/>
    <col min="8969" max="8969" width="37.85546875" bestFit="1" customWidth="1"/>
    <col min="9220" max="9220" width="45.140625" bestFit="1" customWidth="1"/>
    <col min="9225" max="9225" width="37.85546875" bestFit="1" customWidth="1"/>
    <col min="9476" max="9476" width="45.140625" bestFit="1" customWidth="1"/>
    <col min="9481" max="9481" width="37.85546875" bestFit="1" customWidth="1"/>
    <col min="9732" max="9732" width="45.140625" bestFit="1" customWidth="1"/>
    <col min="9737" max="9737" width="37.85546875" bestFit="1" customWidth="1"/>
    <col min="9988" max="9988" width="45.140625" bestFit="1" customWidth="1"/>
    <col min="9993" max="9993" width="37.85546875" bestFit="1" customWidth="1"/>
    <col min="10244" max="10244" width="45.140625" bestFit="1" customWidth="1"/>
    <col min="10249" max="10249" width="37.85546875" bestFit="1" customWidth="1"/>
    <col min="10500" max="10500" width="45.140625" bestFit="1" customWidth="1"/>
    <col min="10505" max="10505" width="37.85546875" bestFit="1" customWidth="1"/>
    <col min="10756" max="10756" width="45.140625" bestFit="1" customWidth="1"/>
    <col min="10761" max="10761" width="37.85546875" bestFit="1" customWidth="1"/>
    <col min="11012" max="11012" width="45.140625" bestFit="1" customWidth="1"/>
    <col min="11017" max="11017" width="37.85546875" bestFit="1" customWidth="1"/>
    <col min="11268" max="11268" width="45.140625" bestFit="1" customWidth="1"/>
    <col min="11273" max="11273" width="37.85546875" bestFit="1" customWidth="1"/>
    <col min="11524" max="11524" width="45.140625" bestFit="1" customWidth="1"/>
    <col min="11529" max="11529" width="37.85546875" bestFit="1" customWidth="1"/>
    <col min="11780" max="11780" width="45.140625" bestFit="1" customWidth="1"/>
    <col min="11785" max="11785" width="37.85546875" bestFit="1" customWidth="1"/>
    <col min="12036" max="12036" width="45.140625" bestFit="1" customWidth="1"/>
    <col min="12041" max="12041" width="37.85546875" bestFit="1" customWidth="1"/>
    <col min="12292" max="12292" width="45.140625" bestFit="1" customWidth="1"/>
    <col min="12297" max="12297" width="37.85546875" bestFit="1" customWidth="1"/>
    <col min="12548" max="12548" width="45.140625" bestFit="1" customWidth="1"/>
    <col min="12553" max="12553" width="37.85546875" bestFit="1" customWidth="1"/>
    <col min="12804" max="12804" width="45.140625" bestFit="1" customWidth="1"/>
    <col min="12809" max="12809" width="37.85546875" bestFit="1" customWidth="1"/>
    <col min="13060" max="13060" width="45.140625" bestFit="1" customWidth="1"/>
    <col min="13065" max="13065" width="37.85546875" bestFit="1" customWidth="1"/>
    <col min="13316" max="13316" width="45.140625" bestFit="1" customWidth="1"/>
    <col min="13321" max="13321" width="37.85546875" bestFit="1" customWidth="1"/>
    <col min="13572" max="13572" width="45.140625" bestFit="1" customWidth="1"/>
    <col min="13577" max="13577" width="37.85546875" bestFit="1" customWidth="1"/>
    <col min="13828" max="13828" width="45.140625" bestFit="1" customWidth="1"/>
    <col min="13833" max="13833" width="37.85546875" bestFit="1" customWidth="1"/>
    <col min="14084" max="14084" width="45.140625" bestFit="1" customWidth="1"/>
    <col min="14089" max="14089" width="37.85546875" bestFit="1" customWidth="1"/>
    <col min="14340" max="14340" width="45.140625" bestFit="1" customWidth="1"/>
    <col min="14345" max="14345" width="37.85546875" bestFit="1" customWidth="1"/>
    <col min="14596" max="14596" width="45.140625" bestFit="1" customWidth="1"/>
    <col min="14601" max="14601" width="37.85546875" bestFit="1" customWidth="1"/>
    <col min="14852" max="14852" width="45.140625" bestFit="1" customWidth="1"/>
    <col min="14857" max="14857" width="37.85546875" bestFit="1" customWidth="1"/>
    <col min="15108" max="15108" width="45.140625" bestFit="1" customWidth="1"/>
    <col min="15113" max="15113" width="37.85546875" bestFit="1" customWidth="1"/>
    <col min="15364" max="15364" width="45.140625" bestFit="1" customWidth="1"/>
    <col min="15369" max="15369" width="37.85546875" bestFit="1" customWidth="1"/>
    <col min="15620" max="15620" width="45.140625" bestFit="1" customWidth="1"/>
    <col min="15625" max="15625" width="37.85546875" bestFit="1" customWidth="1"/>
    <col min="15876" max="15876" width="45.140625" bestFit="1" customWidth="1"/>
    <col min="15881" max="15881" width="37.85546875" bestFit="1" customWidth="1"/>
    <col min="16132" max="16132" width="45.140625" bestFit="1" customWidth="1"/>
    <col min="16137" max="16137" width="37.85546875" bestFit="1" customWidth="1"/>
  </cols>
  <sheetData>
    <row r="1" spans="1:14" ht="20.25" x14ac:dyDescent="0.3">
      <c r="A1" s="87" t="s">
        <v>455</v>
      </c>
      <c r="B1" s="87"/>
      <c r="C1" s="87"/>
      <c r="D1" s="87"/>
      <c r="E1" s="87"/>
      <c r="F1" s="87"/>
      <c r="G1" s="87"/>
      <c r="H1" s="87"/>
      <c r="I1" s="87"/>
    </row>
    <row r="3" spans="1:14" x14ac:dyDescent="0.25">
      <c r="B3" s="37" t="s">
        <v>148</v>
      </c>
      <c r="C3" s="37"/>
      <c r="D3" s="37" t="s">
        <v>149</v>
      </c>
      <c r="E3" s="37"/>
      <c r="F3" s="37" t="s">
        <v>150</v>
      </c>
      <c r="G3" s="37"/>
      <c r="H3" s="37" t="s">
        <v>151</v>
      </c>
      <c r="I3" s="52"/>
    </row>
    <row r="4" spans="1:14" x14ac:dyDescent="0.25">
      <c r="A4" s="32"/>
      <c r="B4" s="13"/>
      <c r="C4" s="13"/>
    </row>
    <row r="5" spans="1:14" x14ac:dyDescent="0.25">
      <c r="A5" s="53" t="s">
        <v>152</v>
      </c>
      <c r="B5" s="35">
        <f>SUM(B6:B10)</f>
        <v>30308.399999999998</v>
      </c>
      <c r="C5" s="35"/>
      <c r="D5" s="35">
        <f>SUM(D6:D10)</f>
        <v>16032.72</v>
      </c>
      <c r="E5" s="35"/>
      <c r="F5" s="35">
        <f>SUM(F7:F10)</f>
        <v>33687.599999999999</v>
      </c>
      <c r="G5" s="35"/>
      <c r="H5" s="35">
        <f>SUM(H6:H10)</f>
        <v>32183.29</v>
      </c>
      <c r="I5" s="36"/>
      <c r="J5" s="1"/>
    </row>
    <row r="6" spans="1:14" x14ac:dyDescent="0.25">
      <c r="A6" s="32" t="s">
        <v>153</v>
      </c>
      <c r="B6" s="13">
        <v>5203.03</v>
      </c>
      <c r="C6" s="13"/>
      <c r="D6" s="1">
        <v>0</v>
      </c>
      <c r="F6">
        <v>0</v>
      </c>
      <c r="G6" s="1"/>
      <c r="H6" s="1">
        <v>2733</v>
      </c>
      <c r="J6" s="1"/>
    </row>
    <row r="7" spans="1:14" x14ac:dyDescent="0.25">
      <c r="A7" s="32" t="s">
        <v>154</v>
      </c>
      <c r="B7" s="13">
        <v>4705.91</v>
      </c>
      <c r="C7" s="13"/>
      <c r="D7" s="1">
        <v>829.93</v>
      </c>
      <c r="F7" s="1">
        <v>2656.92</v>
      </c>
      <c r="G7" s="1"/>
      <c r="H7" s="1">
        <v>2775.42</v>
      </c>
      <c r="J7" s="1"/>
      <c r="N7" t="s">
        <v>430</v>
      </c>
    </row>
    <row r="8" spans="1:14" x14ac:dyDescent="0.25">
      <c r="A8" s="32" t="s">
        <v>155</v>
      </c>
      <c r="B8" s="13">
        <v>2698.32</v>
      </c>
      <c r="C8" s="13"/>
      <c r="D8" s="1">
        <v>4187.33</v>
      </c>
      <c r="F8" s="1">
        <v>7418.48</v>
      </c>
      <c r="G8" s="1"/>
      <c r="H8" s="1">
        <v>2000</v>
      </c>
      <c r="J8" s="1"/>
    </row>
    <row r="9" spans="1:14" x14ac:dyDescent="0.25">
      <c r="A9" s="32" t="s">
        <v>451</v>
      </c>
      <c r="B9" s="1">
        <v>0</v>
      </c>
      <c r="C9" s="13"/>
      <c r="D9" s="1">
        <v>0</v>
      </c>
      <c r="F9" s="1">
        <v>450</v>
      </c>
      <c r="G9" s="1"/>
      <c r="H9" s="1">
        <v>0</v>
      </c>
      <c r="J9" s="1"/>
    </row>
    <row r="10" spans="1:14" x14ac:dyDescent="0.25">
      <c r="A10" s="32" t="s">
        <v>156</v>
      </c>
      <c r="B10" s="13">
        <v>17701.14</v>
      </c>
      <c r="C10" s="13"/>
      <c r="D10" s="1">
        <v>11015.46</v>
      </c>
      <c r="F10" s="1">
        <v>23162.2</v>
      </c>
      <c r="G10" s="1"/>
      <c r="H10" s="1">
        <v>24674.87</v>
      </c>
      <c r="J10" s="1"/>
    </row>
    <row r="11" spans="1:14" x14ac:dyDescent="0.25">
      <c r="A11" s="32"/>
      <c r="B11" s="13"/>
      <c r="C11" s="13"/>
      <c r="F11" s="1"/>
      <c r="G11" s="1"/>
      <c r="H11" s="1"/>
      <c r="J11" s="1"/>
    </row>
    <row r="12" spans="1:14" x14ac:dyDescent="0.25">
      <c r="A12" s="53" t="s">
        <v>157</v>
      </c>
      <c r="B12" s="35">
        <f>SUM(B13:B30)</f>
        <v>165020.50999999998</v>
      </c>
      <c r="C12" s="35"/>
      <c r="D12" s="35">
        <f t="shared" ref="D12:H12" si="0">SUM(D13:D30)</f>
        <v>342980.7</v>
      </c>
      <c r="E12" s="35"/>
      <c r="F12" s="35">
        <f>SUM(F13:F30)</f>
        <v>157351.80999999997</v>
      </c>
      <c r="G12" s="35"/>
      <c r="H12" s="35">
        <f t="shared" si="0"/>
        <v>246847.44</v>
      </c>
      <c r="I12" s="36"/>
      <c r="J12" s="1"/>
    </row>
    <row r="13" spans="1:14" x14ac:dyDescent="0.25">
      <c r="A13" s="32" t="s">
        <v>158</v>
      </c>
      <c r="B13" s="13">
        <v>19060.86</v>
      </c>
      <c r="C13" s="13"/>
      <c r="D13" s="1">
        <v>21651.54</v>
      </c>
      <c r="F13" s="1">
        <v>11221.83</v>
      </c>
      <c r="G13" s="1"/>
      <c r="H13" s="1">
        <v>5311.71</v>
      </c>
      <c r="J13" s="1"/>
    </row>
    <row r="14" spans="1:14" x14ac:dyDescent="0.25">
      <c r="A14" s="32" t="s">
        <v>159</v>
      </c>
      <c r="B14" s="13">
        <v>2767.88</v>
      </c>
      <c r="C14" s="13"/>
      <c r="D14" s="1">
        <v>12617.71</v>
      </c>
      <c r="F14" s="1">
        <v>5645.42</v>
      </c>
      <c r="G14" s="1"/>
      <c r="H14" s="1">
        <v>2400.94</v>
      </c>
      <c r="J14" s="1"/>
    </row>
    <row r="15" spans="1:14" x14ac:dyDescent="0.25">
      <c r="A15" s="32" t="s">
        <v>160</v>
      </c>
      <c r="B15" s="13">
        <v>22755.74</v>
      </c>
      <c r="C15" s="13"/>
      <c r="D15" s="1">
        <v>25833.3</v>
      </c>
      <c r="F15" s="1">
        <v>8483.2800000000007</v>
      </c>
      <c r="G15" s="1"/>
      <c r="H15" s="1">
        <v>16668.62</v>
      </c>
      <c r="J15" s="1"/>
    </row>
    <row r="16" spans="1:14" x14ac:dyDescent="0.25">
      <c r="A16" s="32" t="s">
        <v>161</v>
      </c>
      <c r="B16" s="13">
        <v>4309.5600000000004</v>
      </c>
      <c r="C16" s="13"/>
      <c r="D16" s="1">
        <v>5349.54</v>
      </c>
      <c r="F16" s="1">
        <v>2477.9</v>
      </c>
      <c r="G16" s="1"/>
      <c r="H16" s="1">
        <v>10427.120000000001</v>
      </c>
      <c r="J16" s="1"/>
    </row>
    <row r="17" spans="1:16" x14ac:dyDescent="0.25">
      <c r="A17" s="32" t="s">
        <v>162</v>
      </c>
      <c r="B17" s="13">
        <v>2083.15</v>
      </c>
      <c r="C17" s="13"/>
      <c r="D17" s="1">
        <v>3025.96</v>
      </c>
      <c r="F17" s="1">
        <v>1504.42</v>
      </c>
      <c r="G17" s="1"/>
      <c r="H17" s="1">
        <v>1218.19</v>
      </c>
      <c r="J17" s="1"/>
    </row>
    <row r="18" spans="1:16" x14ac:dyDescent="0.25">
      <c r="A18" s="32" t="s">
        <v>471</v>
      </c>
      <c r="B18" s="13">
        <v>10776.82</v>
      </c>
      <c r="C18" s="13"/>
      <c r="D18" s="1">
        <v>81519.850000000006</v>
      </c>
      <c r="F18" s="1">
        <v>1407</v>
      </c>
      <c r="G18" s="1"/>
      <c r="H18" s="1">
        <v>26637.91</v>
      </c>
      <c r="J18" s="1"/>
    </row>
    <row r="19" spans="1:16" x14ac:dyDescent="0.25">
      <c r="A19" s="32" t="s">
        <v>163</v>
      </c>
      <c r="B19" s="13">
        <v>2736.34</v>
      </c>
      <c r="C19" s="13"/>
      <c r="D19" s="1">
        <v>1417.77</v>
      </c>
      <c r="F19" s="1">
        <v>1429.45</v>
      </c>
      <c r="G19" s="1"/>
      <c r="H19" s="1">
        <v>310.56</v>
      </c>
      <c r="J19" s="1"/>
    </row>
    <row r="20" spans="1:16" x14ac:dyDescent="0.25">
      <c r="A20" s="32" t="s">
        <v>164</v>
      </c>
      <c r="B20" s="13">
        <v>110</v>
      </c>
      <c r="C20" s="13"/>
      <c r="D20" s="1">
        <v>85</v>
      </c>
      <c r="F20" s="1">
        <v>0</v>
      </c>
      <c r="G20" s="1"/>
      <c r="H20" s="1">
        <v>285.57</v>
      </c>
      <c r="J20" s="1"/>
    </row>
    <row r="21" spans="1:16" x14ac:dyDescent="0.25">
      <c r="A21" s="32" t="s">
        <v>165</v>
      </c>
      <c r="B21" s="13">
        <v>7908.72</v>
      </c>
      <c r="C21" s="13"/>
      <c r="D21" s="1">
        <v>10087.56</v>
      </c>
      <c r="F21" s="1">
        <v>9279.98</v>
      </c>
      <c r="G21" s="1"/>
      <c r="H21" s="1">
        <v>9279.98</v>
      </c>
      <c r="J21" s="1"/>
    </row>
    <row r="22" spans="1:16" x14ac:dyDescent="0.25">
      <c r="A22" s="32" t="s">
        <v>166</v>
      </c>
      <c r="B22" s="13">
        <v>260.42</v>
      </c>
      <c r="C22" s="13"/>
      <c r="D22" s="1">
        <v>3650.13</v>
      </c>
      <c r="F22" s="1">
        <v>241.2</v>
      </c>
      <c r="G22" s="1"/>
      <c r="H22" s="1">
        <v>117.6</v>
      </c>
      <c r="J22" s="1"/>
    </row>
    <row r="23" spans="1:16" x14ac:dyDescent="0.25">
      <c r="A23" s="32" t="s">
        <v>167</v>
      </c>
      <c r="B23" s="13">
        <v>7954.07</v>
      </c>
      <c r="C23" s="13"/>
      <c r="D23" s="1">
        <v>405.32</v>
      </c>
      <c r="F23" s="1">
        <v>2505.23</v>
      </c>
      <c r="G23" s="1"/>
      <c r="H23" s="1">
        <v>2098.0300000000002</v>
      </c>
      <c r="J23" s="1"/>
    </row>
    <row r="24" spans="1:16" x14ac:dyDescent="0.25">
      <c r="A24" s="32" t="s">
        <v>168</v>
      </c>
      <c r="B24" s="13">
        <v>7982.73</v>
      </c>
      <c r="C24" s="13"/>
      <c r="D24" s="1">
        <v>13053.95</v>
      </c>
      <c r="F24" s="1">
        <v>7159.05</v>
      </c>
      <c r="G24" s="1"/>
      <c r="H24" s="1">
        <v>8805.7099999999991</v>
      </c>
      <c r="J24" s="1"/>
      <c r="P24" t="s">
        <v>430</v>
      </c>
    </row>
    <row r="25" spans="1:16" x14ac:dyDescent="0.25">
      <c r="A25" s="32" t="s">
        <v>184</v>
      </c>
      <c r="B25" s="13">
        <v>17575.830000000002</v>
      </c>
      <c r="C25" s="13"/>
      <c r="D25" s="1">
        <v>15162.66</v>
      </c>
      <c r="F25" s="1">
        <v>4448.54</v>
      </c>
      <c r="G25" s="1"/>
      <c r="H25" s="1">
        <v>615.03</v>
      </c>
      <c r="J25" s="1"/>
    </row>
    <row r="26" spans="1:16" x14ac:dyDescent="0.25">
      <c r="A26" s="32" t="s">
        <v>169</v>
      </c>
      <c r="B26" s="13">
        <v>11049.22</v>
      </c>
      <c r="C26" s="13"/>
      <c r="D26" s="1">
        <v>9762.11</v>
      </c>
      <c r="F26" s="1">
        <v>10584.4</v>
      </c>
      <c r="G26" s="1"/>
      <c r="H26" s="1">
        <v>8781.89</v>
      </c>
      <c r="J26" s="1"/>
    </row>
    <row r="27" spans="1:16" x14ac:dyDescent="0.25">
      <c r="A27" s="32" t="s">
        <v>170</v>
      </c>
      <c r="B27" s="13">
        <v>34609.65</v>
      </c>
      <c r="C27" s="13"/>
      <c r="D27" s="1">
        <v>106096.12</v>
      </c>
      <c r="F27" s="1">
        <v>72521.78</v>
      </c>
      <c r="G27" s="1"/>
      <c r="H27" s="1">
        <v>106106.98</v>
      </c>
      <c r="J27" s="1"/>
    </row>
    <row r="28" spans="1:16" x14ac:dyDescent="0.25">
      <c r="A28" s="32" t="s">
        <v>171</v>
      </c>
      <c r="B28" s="13">
        <v>4514.12</v>
      </c>
      <c r="C28" s="13"/>
      <c r="D28" s="1">
        <v>19556.21</v>
      </c>
      <c r="F28" s="1">
        <v>9305.31</v>
      </c>
      <c r="G28" s="1"/>
      <c r="H28" s="1">
        <v>38391.370000000003</v>
      </c>
      <c r="J28" s="1"/>
    </row>
    <row r="29" spans="1:16" x14ac:dyDescent="0.25">
      <c r="A29" s="32" t="s">
        <v>172</v>
      </c>
      <c r="B29" s="13">
        <v>8565.4</v>
      </c>
      <c r="C29" s="13"/>
      <c r="D29" s="1">
        <v>9571.41</v>
      </c>
      <c r="F29" s="1">
        <v>9137.02</v>
      </c>
      <c r="G29" s="1"/>
      <c r="H29" s="1">
        <v>8985.26</v>
      </c>
      <c r="J29" s="1"/>
      <c r="K29" t="s">
        <v>430</v>
      </c>
    </row>
    <row r="30" spans="1:16" x14ac:dyDescent="0.25">
      <c r="A30" s="32" t="s">
        <v>450</v>
      </c>
      <c r="B30" s="13">
        <v>0</v>
      </c>
      <c r="C30" s="13"/>
      <c r="D30" s="1">
        <v>4134.5600000000004</v>
      </c>
      <c r="F30" s="1">
        <v>0</v>
      </c>
      <c r="G30" s="1"/>
      <c r="H30" s="1">
        <v>404.97</v>
      </c>
      <c r="J30" s="1"/>
    </row>
    <row r="31" spans="1:16" x14ac:dyDescent="0.25">
      <c r="A31" s="32"/>
      <c r="B31" s="13"/>
      <c r="C31" s="13"/>
      <c r="F31" s="1"/>
      <c r="G31" s="1"/>
      <c r="H31" s="1"/>
      <c r="J31" s="1"/>
    </row>
    <row r="32" spans="1:16" x14ac:dyDescent="0.25">
      <c r="A32" s="53" t="s">
        <v>452</v>
      </c>
      <c r="B32" s="35">
        <f>+B33+B34</f>
        <v>739247.77</v>
      </c>
      <c r="C32" s="35"/>
      <c r="D32" s="35">
        <f>+D33+D34</f>
        <v>908939.79</v>
      </c>
      <c r="E32" s="35"/>
      <c r="F32" s="35">
        <f>+F33+F34</f>
        <v>785829.67</v>
      </c>
      <c r="G32" s="35"/>
      <c r="H32" s="35">
        <f>+H33+H34</f>
        <v>810538.38</v>
      </c>
      <c r="I32" s="36"/>
      <c r="J32" s="1"/>
    </row>
    <row r="33" spans="1:10" x14ac:dyDescent="0.25">
      <c r="A33" s="32" t="s">
        <v>453</v>
      </c>
      <c r="B33" s="13">
        <v>176525.97</v>
      </c>
      <c r="C33" s="13"/>
      <c r="D33" s="1">
        <v>170371.7</v>
      </c>
      <c r="F33" s="1">
        <v>180700.75</v>
      </c>
      <c r="G33" s="1"/>
      <c r="H33" s="1">
        <v>165698.85</v>
      </c>
      <c r="J33" s="1"/>
    </row>
    <row r="34" spans="1:10" x14ac:dyDescent="0.25">
      <c r="A34" s="32" t="s">
        <v>454</v>
      </c>
      <c r="B34" s="13">
        <v>562721.80000000005</v>
      </c>
      <c r="C34" s="13"/>
      <c r="D34" s="1">
        <v>738568.09</v>
      </c>
      <c r="F34" s="1">
        <v>605128.92000000004</v>
      </c>
      <c r="G34" s="1"/>
      <c r="H34" s="1">
        <v>644839.53</v>
      </c>
      <c r="J34" s="1"/>
    </row>
    <row r="35" spans="1:10" x14ac:dyDescent="0.25">
      <c r="A35" s="32"/>
      <c r="B35" s="13"/>
      <c r="C35" s="13"/>
      <c r="F35" s="1"/>
      <c r="G35" s="1"/>
      <c r="H35" s="1"/>
      <c r="J35" s="1"/>
    </row>
    <row r="36" spans="1:10" x14ac:dyDescent="0.25">
      <c r="A36" s="34" t="s">
        <v>37</v>
      </c>
      <c r="B36" s="35">
        <f>+B5+B12+B32</f>
        <v>934576.67999999993</v>
      </c>
      <c r="C36" s="35"/>
      <c r="D36" s="35">
        <f>+D5+D12+D32</f>
        <v>1267953.21</v>
      </c>
      <c r="E36" s="35"/>
      <c r="F36" s="35">
        <f>+F5+F12+F32</f>
        <v>976869.08000000007</v>
      </c>
      <c r="G36" s="35"/>
      <c r="H36" s="35">
        <f>+H5+H12+H32</f>
        <v>1089569.1099999999</v>
      </c>
      <c r="I36" s="36"/>
      <c r="J36" s="1"/>
    </row>
    <row r="37" spans="1:10" x14ac:dyDescent="0.25">
      <c r="A37" s="32"/>
      <c r="B37" s="13"/>
      <c r="C37" s="13"/>
      <c r="F37" s="1"/>
      <c r="G37" s="1"/>
      <c r="H37" s="1"/>
      <c r="J37" s="1"/>
    </row>
    <row r="38" spans="1:10" x14ac:dyDescent="0.25">
      <c r="A38" s="32"/>
      <c r="B38" s="13"/>
      <c r="C38" s="13"/>
    </row>
    <row r="39" spans="1:10" x14ac:dyDescent="0.25">
      <c r="A39" s="46"/>
      <c r="B39" s="46"/>
      <c r="C39" s="46"/>
      <c r="E39" s="46"/>
    </row>
    <row r="40" spans="1:10" s="1" customFormat="1" x14ac:dyDescent="0.25">
      <c r="A40" s="50" t="s">
        <v>213</v>
      </c>
      <c r="B40" s="49">
        <f>+B5+B12-B41</f>
        <v>195328.90999999997</v>
      </c>
      <c r="C40" s="47">
        <f>+B40/B43</f>
        <v>1</v>
      </c>
      <c r="D40" s="49">
        <f>+D5+D12-D41</f>
        <v>359013.42</v>
      </c>
      <c r="E40" s="47">
        <f>+D40/D43</f>
        <v>1</v>
      </c>
      <c r="F40" s="49">
        <f>+F5+F12-F41</f>
        <v>35294.25999999998</v>
      </c>
      <c r="G40" s="47">
        <f>+F40/F43</f>
        <v>0.18474858145761644</v>
      </c>
      <c r="H40" s="49">
        <f>+H5+H12-H41</f>
        <v>220950.72999999998</v>
      </c>
      <c r="I40" s="47">
        <f>+H40/H43</f>
        <v>0.79185088323425878</v>
      </c>
    </row>
    <row r="41" spans="1:10" s="1" customFormat="1" x14ac:dyDescent="0.25">
      <c r="A41" s="50" t="s">
        <v>214</v>
      </c>
      <c r="B41" s="51">
        <f>+'Lehiaketa publikoak 2024'!D6</f>
        <v>0</v>
      </c>
      <c r="C41" s="47">
        <f>+B41/B43</f>
        <v>0</v>
      </c>
      <c r="D41" s="51">
        <f>+'Lehiaketa publikoak 2024'!D12</f>
        <v>0</v>
      </c>
      <c r="E41" s="47">
        <f>+D41/D43</f>
        <v>0</v>
      </c>
      <c r="F41" s="51">
        <f>+'Lehiaketa publikoak 2024'!D18</f>
        <v>155745.15</v>
      </c>
      <c r="G41" s="47">
        <f>+F41/F43</f>
        <v>0.81525141854238359</v>
      </c>
      <c r="H41" s="51">
        <f>+'Lehiaketa publikoak 2024'!D24</f>
        <v>58080</v>
      </c>
      <c r="I41" s="47">
        <f>+H41/H43</f>
        <v>0.20814911676574119</v>
      </c>
    </row>
    <row r="42" spans="1:10" s="1" customFormat="1" ht="9" customHeight="1" x14ac:dyDescent="0.25">
      <c r="A42" s="17"/>
      <c r="C42" s="30"/>
      <c r="E42" s="30"/>
      <c r="G42" s="30"/>
      <c r="I42" s="30"/>
    </row>
    <row r="43" spans="1:10" x14ac:dyDescent="0.25">
      <c r="B43" s="49">
        <f>SUM(B40:B41)</f>
        <v>195328.90999999997</v>
      </c>
      <c r="D43" s="49">
        <f>SUM(D40:D41)</f>
        <v>359013.42</v>
      </c>
      <c r="F43" s="49">
        <f>SUM(F40:F41)</f>
        <v>191039.40999999997</v>
      </c>
      <c r="G43" s="1"/>
      <c r="H43" s="49">
        <f>SUM(H40:H41)</f>
        <v>279030.73</v>
      </c>
    </row>
    <row r="45" spans="1:10" x14ac:dyDescent="0.25">
      <c r="F45" s="1"/>
      <c r="H45" s="1"/>
    </row>
  </sheetData>
  <mergeCells count="1">
    <mergeCell ref="A1:I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3D2D4-2A98-4E8D-8697-E14D9FC808B6}">
  <sheetPr>
    <tabColor theme="3" tint="0.59999389629810485"/>
  </sheetPr>
  <dimension ref="A1:R43"/>
  <sheetViews>
    <sheetView workbookViewId="0">
      <selection activeCell="A19" sqref="A19"/>
    </sheetView>
  </sheetViews>
  <sheetFormatPr baseColWidth="10" defaultRowHeight="15" x14ac:dyDescent="0.25"/>
  <cols>
    <col min="1" max="1" width="45.140625" bestFit="1" customWidth="1"/>
    <col min="2" max="2" width="16" style="1" customWidth="1"/>
    <col min="3" max="3" width="5.7109375" style="1" customWidth="1"/>
    <col min="4" max="4" width="16" style="1" customWidth="1"/>
    <col min="5" max="5" width="5.7109375" style="1" customWidth="1"/>
    <col min="6" max="6" width="16" customWidth="1"/>
    <col min="7" max="7" width="5.7109375" customWidth="1"/>
    <col min="8" max="8" width="16" customWidth="1"/>
    <col min="9" max="9" width="5.7109375" style="1" customWidth="1"/>
    <col min="260" max="260" width="45.140625" bestFit="1" customWidth="1"/>
    <col min="265" max="265" width="37.85546875" bestFit="1" customWidth="1"/>
    <col min="516" max="516" width="45.140625" bestFit="1" customWidth="1"/>
    <col min="521" max="521" width="37.85546875" bestFit="1" customWidth="1"/>
    <col min="772" max="772" width="45.140625" bestFit="1" customWidth="1"/>
    <col min="777" max="777" width="37.85546875" bestFit="1" customWidth="1"/>
    <col min="1028" max="1028" width="45.140625" bestFit="1" customWidth="1"/>
    <col min="1033" max="1033" width="37.85546875" bestFit="1" customWidth="1"/>
    <col min="1284" max="1284" width="45.140625" bestFit="1" customWidth="1"/>
    <col min="1289" max="1289" width="37.85546875" bestFit="1" customWidth="1"/>
    <col min="1540" max="1540" width="45.140625" bestFit="1" customWidth="1"/>
    <col min="1545" max="1545" width="37.85546875" bestFit="1" customWidth="1"/>
    <col min="1796" max="1796" width="45.140625" bestFit="1" customWidth="1"/>
    <col min="1801" max="1801" width="37.85546875" bestFit="1" customWidth="1"/>
    <col min="2052" max="2052" width="45.140625" bestFit="1" customWidth="1"/>
    <col min="2057" max="2057" width="37.85546875" bestFit="1" customWidth="1"/>
    <col min="2308" max="2308" width="45.140625" bestFit="1" customWidth="1"/>
    <col min="2313" max="2313" width="37.85546875" bestFit="1" customWidth="1"/>
    <col min="2564" max="2564" width="45.140625" bestFit="1" customWidth="1"/>
    <col min="2569" max="2569" width="37.85546875" bestFit="1" customWidth="1"/>
    <col min="2820" max="2820" width="45.140625" bestFit="1" customWidth="1"/>
    <col min="2825" max="2825" width="37.85546875" bestFit="1" customWidth="1"/>
    <col min="3076" max="3076" width="45.140625" bestFit="1" customWidth="1"/>
    <col min="3081" max="3081" width="37.85546875" bestFit="1" customWidth="1"/>
    <col min="3332" max="3332" width="45.140625" bestFit="1" customWidth="1"/>
    <col min="3337" max="3337" width="37.85546875" bestFit="1" customWidth="1"/>
    <col min="3588" max="3588" width="45.140625" bestFit="1" customWidth="1"/>
    <col min="3593" max="3593" width="37.85546875" bestFit="1" customWidth="1"/>
    <col min="3844" max="3844" width="45.140625" bestFit="1" customWidth="1"/>
    <col min="3849" max="3849" width="37.85546875" bestFit="1" customWidth="1"/>
    <col min="4100" max="4100" width="45.140625" bestFit="1" customWidth="1"/>
    <col min="4105" max="4105" width="37.85546875" bestFit="1" customWidth="1"/>
    <col min="4356" max="4356" width="45.140625" bestFit="1" customWidth="1"/>
    <col min="4361" max="4361" width="37.85546875" bestFit="1" customWidth="1"/>
    <col min="4612" max="4612" width="45.140625" bestFit="1" customWidth="1"/>
    <col min="4617" max="4617" width="37.85546875" bestFit="1" customWidth="1"/>
    <col min="4868" max="4868" width="45.140625" bestFit="1" customWidth="1"/>
    <col min="4873" max="4873" width="37.85546875" bestFit="1" customWidth="1"/>
    <col min="5124" max="5124" width="45.140625" bestFit="1" customWidth="1"/>
    <col min="5129" max="5129" width="37.85546875" bestFit="1" customWidth="1"/>
    <col min="5380" max="5380" width="45.140625" bestFit="1" customWidth="1"/>
    <col min="5385" max="5385" width="37.85546875" bestFit="1" customWidth="1"/>
    <col min="5636" max="5636" width="45.140625" bestFit="1" customWidth="1"/>
    <col min="5641" max="5641" width="37.85546875" bestFit="1" customWidth="1"/>
    <col min="5892" max="5892" width="45.140625" bestFit="1" customWidth="1"/>
    <col min="5897" max="5897" width="37.85546875" bestFit="1" customWidth="1"/>
    <col min="6148" max="6148" width="45.140625" bestFit="1" customWidth="1"/>
    <col min="6153" max="6153" width="37.85546875" bestFit="1" customWidth="1"/>
    <col min="6404" max="6404" width="45.140625" bestFit="1" customWidth="1"/>
    <col min="6409" max="6409" width="37.85546875" bestFit="1" customWidth="1"/>
    <col min="6660" max="6660" width="45.140625" bestFit="1" customWidth="1"/>
    <col min="6665" max="6665" width="37.85546875" bestFit="1" customWidth="1"/>
    <col min="6916" max="6916" width="45.140625" bestFit="1" customWidth="1"/>
    <col min="6921" max="6921" width="37.85546875" bestFit="1" customWidth="1"/>
    <col min="7172" max="7172" width="45.140625" bestFit="1" customWidth="1"/>
    <col min="7177" max="7177" width="37.85546875" bestFit="1" customWidth="1"/>
    <col min="7428" max="7428" width="45.140625" bestFit="1" customWidth="1"/>
    <col min="7433" max="7433" width="37.85546875" bestFit="1" customWidth="1"/>
    <col min="7684" max="7684" width="45.140625" bestFit="1" customWidth="1"/>
    <col min="7689" max="7689" width="37.85546875" bestFit="1" customWidth="1"/>
    <col min="7940" max="7940" width="45.140625" bestFit="1" customWidth="1"/>
    <col min="7945" max="7945" width="37.85546875" bestFit="1" customWidth="1"/>
    <col min="8196" max="8196" width="45.140625" bestFit="1" customWidth="1"/>
    <col min="8201" max="8201" width="37.85546875" bestFit="1" customWidth="1"/>
    <col min="8452" max="8452" width="45.140625" bestFit="1" customWidth="1"/>
    <col min="8457" max="8457" width="37.85546875" bestFit="1" customWidth="1"/>
    <col min="8708" max="8708" width="45.140625" bestFit="1" customWidth="1"/>
    <col min="8713" max="8713" width="37.85546875" bestFit="1" customWidth="1"/>
    <col min="8964" max="8964" width="45.140625" bestFit="1" customWidth="1"/>
    <col min="8969" max="8969" width="37.85546875" bestFit="1" customWidth="1"/>
    <col min="9220" max="9220" width="45.140625" bestFit="1" customWidth="1"/>
    <col min="9225" max="9225" width="37.85546875" bestFit="1" customWidth="1"/>
    <col min="9476" max="9476" width="45.140625" bestFit="1" customWidth="1"/>
    <col min="9481" max="9481" width="37.85546875" bestFit="1" customWidth="1"/>
    <col min="9732" max="9732" width="45.140625" bestFit="1" customWidth="1"/>
    <col min="9737" max="9737" width="37.85546875" bestFit="1" customWidth="1"/>
    <col min="9988" max="9988" width="45.140625" bestFit="1" customWidth="1"/>
    <col min="9993" max="9993" width="37.85546875" bestFit="1" customWidth="1"/>
    <col min="10244" max="10244" width="45.140625" bestFit="1" customWidth="1"/>
    <col min="10249" max="10249" width="37.85546875" bestFit="1" customWidth="1"/>
    <col min="10500" max="10500" width="45.140625" bestFit="1" customWidth="1"/>
    <col min="10505" max="10505" width="37.85546875" bestFit="1" customWidth="1"/>
    <col min="10756" max="10756" width="45.140625" bestFit="1" customWidth="1"/>
    <col min="10761" max="10761" width="37.85546875" bestFit="1" customWidth="1"/>
    <col min="11012" max="11012" width="45.140625" bestFit="1" customWidth="1"/>
    <col min="11017" max="11017" width="37.85546875" bestFit="1" customWidth="1"/>
    <col min="11268" max="11268" width="45.140625" bestFit="1" customWidth="1"/>
    <col min="11273" max="11273" width="37.85546875" bestFit="1" customWidth="1"/>
    <col min="11524" max="11524" width="45.140625" bestFit="1" customWidth="1"/>
    <col min="11529" max="11529" width="37.85546875" bestFit="1" customWidth="1"/>
    <col min="11780" max="11780" width="45.140625" bestFit="1" customWidth="1"/>
    <col min="11785" max="11785" width="37.85546875" bestFit="1" customWidth="1"/>
    <col min="12036" max="12036" width="45.140625" bestFit="1" customWidth="1"/>
    <col min="12041" max="12041" width="37.85546875" bestFit="1" customWidth="1"/>
    <col min="12292" max="12292" width="45.140625" bestFit="1" customWidth="1"/>
    <col min="12297" max="12297" width="37.85546875" bestFit="1" customWidth="1"/>
    <col min="12548" max="12548" width="45.140625" bestFit="1" customWidth="1"/>
    <col min="12553" max="12553" width="37.85546875" bestFit="1" customWidth="1"/>
    <col min="12804" max="12804" width="45.140625" bestFit="1" customWidth="1"/>
    <col min="12809" max="12809" width="37.85546875" bestFit="1" customWidth="1"/>
    <col min="13060" max="13060" width="45.140625" bestFit="1" customWidth="1"/>
    <col min="13065" max="13065" width="37.85546875" bestFit="1" customWidth="1"/>
    <col min="13316" max="13316" width="45.140625" bestFit="1" customWidth="1"/>
    <col min="13321" max="13321" width="37.85546875" bestFit="1" customWidth="1"/>
    <col min="13572" max="13572" width="45.140625" bestFit="1" customWidth="1"/>
    <col min="13577" max="13577" width="37.85546875" bestFit="1" customWidth="1"/>
    <col min="13828" max="13828" width="45.140625" bestFit="1" customWidth="1"/>
    <col min="13833" max="13833" width="37.85546875" bestFit="1" customWidth="1"/>
    <col min="14084" max="14084" width="45.140625" bestFit="1" customWidth="1"/>
    <col min="14089" max="14089" width="37.85546875" bestFit="1" customWidth="1"/>
    <col min="14340" max="14340" width="45.140625" bestFit="1" customWidth="1"/>
    <col min="14345" max="14345" width="37.85546875" bestFit="1" customWidth="1"/>
    <col min="14596" max="14596" width="45.140625" bestFit="1" customWidth="1"/>
    <col min="14601" max="14601" width="37.85546875" bestFit="1" customWidth="1"/>
    <col min="14852" max="14852" width="45.140625" bestFit="1" customWidth="1"/>
    <col min="14857" max="14857" width="37.85546875" bestFit="1" customWidth="1"/>
    <col min="15108" max="15108" width="45.140625" bestFit="1" customWidth="1"/>
    <col min="15113" max="15113" width="37.85546875" bestFit="1" customWidth="1"/>
    <col min="15364" max="15364" width="45.140625" bestFit="1" customWidth="1"/>
    <col min="15369" max="15369" width="37.85546875" bestFit="1" customWidth="1"/>
    <col min="15620" max="15620" width="45.140625" bestFit="1" customWidth="1"/>
    <col min="15625" max="15625" width="37.85546875" bestFit="1" customWidth="1"/>
    <col min="15876" max="15876" width="45.140625" bestFit="1" customWidth="1"/>
    <col min="15881" max="15881" width="37.85546875" bestFit="1" customWidth="1"/>
    <col min="16132" max="16132" width="45.140625" bestFit="1" customWidth="1"/>
    <col min="16137" max="16137" width="37.85546875" bestFit="1" customWidth="1"/>
  </cols>
  <sheetData>
    <row r="1" spans="1:10" ht="20.25" x14ac:dyDescent="0.3">
      <c r="A1" s="87" t="s">
        <v>469</v>
      </c>
      <c r="B1" s="87"/>
      <c r="C1" s="87"/>
      <c r="D1" s="87"/>
      <c r="E1" s="87"/>
      <c r="F1" s="87"/>
      <c r="G1" s="87"/>
      <c r="H1" s="87"/>
      <c r="I1" s="87"/>
    </row>
    <row r="3" spans="1:10" x14ac:dyDescent="0.25">
      <c r="B3" s="37" t="s">
        <v>173</v>
      </c>
      <c r="C3" s="37"/>
      <c r="D3" s="37" t="s">
        <v>174</v>
      </c>
      <c r="E3" s="37"/>
      <c r="F3" s="37" t="s">
        <v>175</v>
      </c>
      <c r="G3" s="37"/>
      <c r="H3" s="37" t="s">
        <v>176</v>
      </c>
      <c r="I3" s="54"/>
    </row>
    <row r="4" spans="1:10" x14ac:dyDescent="0.25">
      <c r="A4" s="32"/>
      <c r="B4" s="13"/>
      <c r="C4" s="13"/>
    </row>
    <row r="5" spans="1:10" x14ac:dyDescent="0.25">
      <c r="A5" s="53" t="s">
        <v>177</v>
      </c>
      <c r="B5" s="35">
        <f>+'Exekuzioa 2024'!B5</f>
        <v>30308.399999999998</v>
      </c>
      <c r="C5" s="35"/>
      <c r="D5" s="35">
        <f>+'Exekuzioa 2024'!D5</f>
        <v>16032.72</v>
      </c>
      <c r="E5" s="35"/>
      <c r="F5" s="35">
        <f>+'Exekuzioa 2024'!F5</f>
        <v>33687.599999999999</v>
      </c>
      <c r="G5" s="35"/>
      <c r="H5" s="35">
        <f>+'Exekuzioa 2024'!H5</f>
        <v>32183.29</v>
      </c>
      <c r="I5" s="36"/>
      <c r="J5" s="1"/>
    </row>
    <row r="6" spans="1:10" x14ac:dyDescent="0.25">
      <c r="A6" s="33" t="s">
        <v>99</v>
      </c>
      <c r="B6" s="13">
        <f>+'Exekuzioa 2024'!B6</f>
        <v>5203.03</v>
      </c>
      <c r="C6" s="13"/>
      <c r="D6" s="1">
        <f>+'Exekuzioa 2024'!D6</f>
        <v>0</v>
      </c>
      <c r="F6" s="1">
        <f>+'Exekuzioa 2024'!F6</f>
        <v>0</v>
      </c>
      <c r="G6" s="1"/>
      <c r="H6" s="1">
        <f>+'Exekuzioa 2024'!H6</f>
        <v>2733</v>
      </c>
      <c r="J6" s="1"/>
    </row>
    <row r="7" spans="1:10" x14ac:dyDescent="0.25">
      <c r="A7" s="33" t="s">
        <v>15</v>
      </c>
      <c r="B7" s="13">
        <f>+'Exekuzioa 2024'!B7</f>
        <v>4705.91</v>
      </c>
      <c r="C7" s="13"/>
      <c r="D7" s="1">
        <f>+'Exekuzioa 2024'!D7</f>
        <v>829.93</v>
      </c>
      <c r="F7" s="1">
        <f>+'Exekuzioa 2024'!F7</f>
        <v>2656.92</v>
      </c>
      <c r="G7" s="1"/>
      <c r="H7" s="1">
        <f>+'Exekuzioa 2024'!H7</f>
        <v>2775.42</v>
      </c>
      <c r="J7" s="1"/>
    </row>
    <row r="8" spans="1:10" x14ac:dyDescent="0.25">
      <c r="A8" s="33" t="s">
        <v>178</v>
      </c>
      <c r="B8" s="13">
        <f>+'Exekuzioa 2024'!B8</f>
        <v>2698.32</v>
      </c>
      <c r="C8" s="13"/>
      <c r="D8" s="1">
        <f>+'Exekuzioa 2024'!D8</f>
        <v>4187.33</v>
      </c>
      <c r="F8" s="1">
        <f>+'Exekuzioa 2024'!F8</f>
        <v>7418.48</v>
      </c>
      <c r="G8" s="1"/>
      <c r="H8" s="1">
        <f>+'Exekuzioa 2024'!H8</f>
        <v>2000</v>
      </c>
      <c r="J8" s="1"/>
    </row>
    <row r="9" spans="1:10" x14ac:dyDescent="0.25">
      <c r="A9" s="33" t="s">
        <v>462</v>
      </c>
      <c r="B9" s="13">
        <f>+'Exekuzioa 2024'!B9</f>
        <v>0</v>
      </c>
      <c r="C9" s="13"/>
      <c r="D9" s="1">
        <f>+'Exekuzioa 2024'!D9</f>
        <v>0</v>
      </c>
      <c r="F9" s="1">
        <f>+'Exekuzioa 2024'!F9</f>
        <v>450</v>
      </c>
      <c r="G9" s="1"/>
      <c r="H9" s="1">
        <f>+'Exekuzioa 2024'!H9</f>
        <v>0</v>
      </c>
      <c r="J9" s="1"/>
    </row>
    <row r="10" spans="1:10" x14ac:dyDescent="0.25">
      <c r="A10" s="33" t="s">
        <v>14</v>
      </c>
      <c r="B10" s="13">
        <f>+'Exekuzioa 2024'!B10</f>
        <v>17701.14</v>
      </c>
      <c r="C10" s="13"/>
      <c r="D10" s="1">
        <f>+'Exekuzioa 2024'!D10</f>
        <v>11015.46</v>
      </c>
      <c r="F10" s="1">
        <f>+'Exekuzioa 2024'!F10</f>
        <v>23162.2</v>
      </c>
      <c r="G10" s="1"/>
      <c r="H10" s="1">
        <f>+'Exekuzioa 2024'!H10</f>
        <v>24674.87</v>
      </c>
      <c r="J10" s="1"/>
    </row>
    <row r="11" spans="1:10" x14ac:dyDescent="0.25">
      <c r="A11" s="32"/>
      <c r="B11" s="13"/>
      <c r="C11" s="13"/>
      <c r="F11" s="1"/>
      <c r="G11" s="1"/>
      <c r="H11" s="1"/>
      <c r="J11" s="1"/>
    </row>
    <row r="12" spans="1:10" x14ac:dyDescent="0.25">
      <c r="A12" s="53" t="s">
        <v>179</v>
      </c>
      <c r="B12" s="35">
        <f>+'Exekuzioa 2024'!B12</f>
        <v>165020.50999999998</v>
      </c>
      <c r="C12" s="35"/>
      <c r="D12" s="35">
        <f>+'Exekuzioa 2024'!D12</f>
        <v>342980.7</v>
      </c>
      <c r="E12" s="35"/>
      <c r="F12" s="35">
        <f>+'Exekuzioa 2024'!F12</f>
        <v>157351.80999999997</v>
      </c>
      <c r="G12" s="35"/>
      <c r="H12" s="35">
        <f>+'Exekuzioa 2024'!H12</f>
        <v>246847.44</v>
      </c>
      <c r="I12" s="36"/>
      <c r="J12" s="1"/>
    </row>
    <row r="13" spans="1:10" x14ac:dyDescent="0.25">
      <c r="A13" s="33" t="s">
        <v>103</v>
      </c>
      <c r="B13" s="13">
        <f>+'Exekuzioa 2024'!B13</f>
        <v>19060.86</v>
      </c>
      <c r="C13" s="13"/>
      <c r="D13" s="1">
        <f>+'Exekuzioa 2024'!D13</f>
        <v>21651.54</v>
      </c>
      <c r="F13" s="1">
        <f>+'Exekuzioa 2024'!F13</f>
        <v>11221.83</v>
      </c>
      <c r="G13" s="1"/>
      <c r="H13" s="1">
        <f>+'Exekuzioa 2024'!H13</f>
        <v>5311.71</v>
      </c>
      <c r="J13" s="1"/>
    </row>
    <row r="14" spans="1:10" x14ac:dyDescent="0.25">
      <c r="A14" s="33" t="s">
        <v>104</v>
      </c>
      <c r="B14" s="13">
        <f>+'Exekuzioa 2024'!B14</f>
        <v>2767.88</v>
      </c>
      <c r="C14" s="13"/>
      <c r="D14" s="1">
        <f>+'Exekuzioa 2024'!D14</f>
        <v>12617.71</v>
      </c>
      <c r="F14" s="1">
        <f>+'Exekuzioa 2024'!F14</f>
        <v>5645.42</v>
      </c>
      <c r="G14" s="1"/>
      <c r="H14" s="1">
        <f>+'Exekuzioa 2024'!H14</f>
        <v>2400.94</v>
      </c>
      <c r="J14" s="1"/>
    </row>
    <row r="15" spans="1:10" x14ac:dyDescent="0.25">
      <c r="A15" s="33" t="s">
        <v>106</v>
      </c>
      <c r="B15" s="13">
        <f>+'Exekuzioa 2024'!B15</f>
        <v>22755.74</v>
      </c>
      <c r="C15" s="13"/>
      <c r="D15" s="1">
        <f>+'Exekuzioa 2024'!D15</f>
        <v>25833.3</v>
      </c>
      <c r="F15" s="1">
        <f>+'Exekuzioa 2024'!F15</f>
        <v>8483.2800000000007</v>
      </c>
      <c r="G15" s="1"/>
      <c r="H15" s="1">
        <f>+'Exekuzioa 2024'!H15</f>
        <v>16668.62</v>
      </c>
      <c r="J15" s="1"/>
    </row>
    <row r="16" spans="1:10" x14ac:dyDescent="0.25">
      <c r="A16" s="33" t="s">
        <v>180</v>
      </c>
      <c r="B16" s="13">
        <f>+'Exekuzioa 2024'!B16</f>
        <v>4309.5600000000004</v>
      </c>
      <c r="C16" s="13"/>
      <c r="D16" s="1">
        <f>+'Exekuzioa 2024'!D16</f>
        <v>5349.54</v>
      </c>
      <c r="F16" s="1">
        <f>+'Exekuzioa 2024'!F16</f>
        <v>2477.9</v>
      </c>
      <c r="G16" s="1"/>
      <c r="H16" s="1">
        <f>+'Exekuzioa 2024'!H16</f>
        <v>10427.120000000001</v>
      </c>
      <c r="J16" s="1"/>
    </row>
    <row r="17" spans="1:18" x14ac:dyDescent="0.25">
      <c r="A17" s="33" t="s">
        <v>107</v>
      </c>
      <c r="B17" s="13">
        <f>+'Exekuzioa 2024'!B17</f>
        <v>2083.15</v>
      </c>
      <c r="C17" s="13"/>
      <c r="D17" s="1">
        <f>+'Exekuzioa 2024'!D17</f>
        <v>3025.96</v>
      </c>
      <c r="F17" s="1">
        <f>+'Exekuzioa 2024'!F17</f>
        <v>1504.42</v>
      </c>
      <c r="G17" s="1"/>
      <c r="H17" s="1">
        <f>+'Exekuzioa 2024'!H17</f>
        <v>1218.19</v>
      </c>
      <c r="J17" s="1"/>
    </row>
    <row r="18" spans="1:18" x14ac:dyDescent="0.25">
      <c r="A18" s="33" t="s">
        <v>470</v>
      </c>
      <c r="B18" s="13">
        <f>+'Exekuzioa 2024'!B18</f>
        <v>10776.82</v>
      </c>
      <c r="C18" s="13"/>
      <c r="D18" s="1">
        <f>+'Exekuzioa 2024'!D18</f>
        <v>81519.850000000006</v>
      </c>
      <c r="F18" s="1">
        <f>+'Exekuzioa 2024'!F18</f>
        <v>1407</v>
      </c>
      <c r="G18" s="1"/>
      <c r="H18" s="1">
        <f>+'Exekuzioa 2024'!H18</f>
        <v>26637.91</v>
      </c>
      <c r="J18" s="1"/>
    </row>
    <row r="19" spans="1:18" x14ac:dyDescent="0.25">
      <c r="A19" s="33" t="s">
        <v>17</v>
      </c>
      <c r="B19" s="13">
        <f>+'Exekuzioa 2024'!B19</f>
        <v>2736.34</v>
      </c>
      <c r="C19" s="13"/>
      <c r="D19" s="1">
        <f>+'Exekuzioa 2024'!D19</f>
        <v>1417.77</v>
      </c>
      <c r="F19" s="1">
        <f>+'Exekuzioa 2024'!F19</f>
        <v>1429.45</v>
      </c>
      <c r="G19" s="1"/>
      <c r="H19" s="1">
        <f>+'Exekuzioa 2024'!H19</f>
        <v>310.56</v>
      </c>
      <c r="J19" s="1"/>
      <c r="R19" t="s">
        <v>430</v>
      </c>
    </row>
    <row r="20" spans="1:18" x14ac:dyDescent="0.25">
      <c r="A20" s="33" t="s">
        <v>181</v>
      </c>
      <c r="B20" s="13">
        <f>+'Exekuzioa 2024'!B20</f>
        <v>110</v>
      </c>
      <c r="C20" s="13"/>
      <c r="D20" s="1">
        <f>+'Exekuzioa 2024'!D20</f>
        <v>85</v>
      </c>
      <c r="F20" s="1">
        <f>+'Exekuzioa 2024'!F20</f>
        <v>0</v>
      </c>
      <c r="G20" s="1"/>
      <c r="H20" s="1">
        <f>+'Exekuzioa 2024'!H20</f>
        <v>285.57</v>
      </c>
      <c r="J20" s="1"/>
    </row>
    <row r="21" spans="1:18" x14ac:dyDescent="0.25">
      <c r="A21" s="33" t="s">
        <v>22</v>
      </c>
      <c r="B21" s="13">
        <f>+'Exekuzioa 2024'!B21</f>
        <v>7908.72</v>
      </c>
      <c r="C21" s="13"/>
      <c r="D21" s="1">
        <f>+'Exekuzioa 2024'!D21</f>
        <v>10087.56</v>
      </c>
      <c r="F21" s="1">
        <f>+'Exekuzioa 2024'!F21</f>
        <v>9279.98</v>
      </c>
      <c r="G21" s="1"/>
      <c r="H21" s="1">
        <f>+'Exekuzioa 2024'!H21</f>
        <v>9279.98</v>
      </c>
      <c r="J21" s="1"/>
    </row>
    <row r="22" spans="1:18" x14ac:dyDescent="0.25">
      <c r="A22" s="33" t="s">
        <v>18</v>
      </c>
      <c r="B22" s="13">
        <f>+'Exekuzioa 2024'!B22</f>
        <v>260.42</v>
      </c>
      <c r="C22" s="13"/>
      <c r="D22" s="1">
        <f>+'Exekuzioa 2024'!D22</f>
        <v>3650.13</v>
      </c>
      <c r="F22" s="1">
        <f>+'Exekuzioa 2024'!F22</f>
        <v>241.2</v>
      </c>
      <c r="G22" s="1"/>
      <c r="H22" s="1">
        <f>+'Exekuzioa 2024'!H22</f>
        <v>117.6</v>
      </c>
      <c r="J22" s="1"/>
    </row>
    <row r="23" spans="1:18" x14ac:dyDescent="0.25">
      <c r="A23" s="33" t="s">
        <v>19</v>
      </c>
      <c r="B23" s="13">
        <f>+'Exekuzioa 2024'!B23</f>
        <v>7954.07</v>
      </c>
      <c r="C23" s="13"/>
      <c r="D23" s="1">
        <f>+'Exekuzioa 2024'!D23</f>
        <v>405.32</v>
      </c>
      <c r="F23" s="1">
        <f>+'Exekuzioa 2024'!F23</f>
        <v>2505.23</v>
      </c>
      <c r="G23" s="1"/>
      <c r="H23" s="1">
        <f>+'Exekuzioa 2024'!H23</f>
        <v>2098.0300000000002</v>
      </c>
      <c r="J23" s="1"/>
    </row>
    <row r="24" spans="1:18" x14ac:dyDescent="0.25">
      <c r="A24" s="33" t="s">
        <v>20</v>
      </c>
      <c r="B24" s="13">
        <f>+'Exekuzioa 2024'!B24</f>
        <v>7982.73</v>
      </c>
      <c r="C24" s="13"/>
      <c r="D24" s="1">
        <f>+'Exekuzioa 2024'!D24</f>
        <v>13053.95</v>
      </c>
      <c r="F24" s="1">
        <f>+'Exekuzioa 2024'!F24</f>
        <v>7159.05</v>
      </c>
      <c r="G24" s="1"/>
      <c r="H24" s="1">
        <f>+'Exekuzioa 2024'!H24</f>
        <v>8805.7099999999991</v>
      </c>
      <c r="J24" s="1"/>
    </row>
    <row r="25" spans="1:18" x14ac:dyDescent="0.25">
      <c r="A25" s="33" t="s">
        <v>182</v>
      </c>
      <c r="B25" s="13">
        <f>+'Exekuzioa 2024'!B25</f>
        <v>17575.830000000002</v>
      </c>
      <c r="C25" s="13"/>
      <c r="D25" s="1">
        <f>+'Exekuzioa 2024'!D25</f>
        <v>15162.66</v>
      </c>
      <c r="F25" s="1">
        <f>+'Exekuzioa 2024'!F25</f>
        <v>4448.54</v>
      </c>
      <c r="G25" s="1"/>
      <c r="H25" s="1">
        <f>+'Exekuzioa 2024'!H25</f>
        <v>615.03</v>
      </c>
      <c r="J25" s="1"/>
    </row>
    <row r="26" spans="1:18" x14ac:dyDescent="0.25">
      <c r="A26" s="33" t="s">
        <v>21</v>
      </c>
      <c r="B26" s="13">
        <f>+'Exekuzioa 2024'!B26</f>
        <v>11049.22</v>
      </c>
      <c r="C26" s="13"/>
      <c r="D26" s="1">
        <f>+'Exekuzioa 2024'!D26</f>
        <v>9762.11</v>
      </c>
      <c r="F26" s="1">
        <f>+'Exekuzioa 2024'!F26</f>
        <v>10584.4</v>
      </c>
      <c r="G26" s="1"/>
      <c r="H26" s="1">
        <f>+'Exekuzioa 2024'!H26</f>
        <v>8781.89</v>
      </c>
      <c r="J26" s="1"/>
    </row>
    <row r="27" spans="1:18" x14ac:dyDescent="0.25">
      <c r="A27" s="33" t="s">
        <v>110</v>
      </c>
      <c r="B27" s="13">
        <f>+'Exekuzioa 2024'!B27</f>
        <v>34609.65</v>
      </c>
      <c r="C27" s="13"/>
      <c r="D27" s="1">
        <f>+'Exekuzioa 2024'!D27</f>
        <v>106096.12</v>
      </c>
      <c r="F27" s="1">
        <f>+'Exekuzioa 2024'!F27</f>
        <v>72521.78</v>
      </c>
      <c r="G27" s="1"/>
      <c r="H27" s="1">
        <f>+'Exekuzioa 2024'!H27</f>
        <v>106106.98</v>
      </c>
      <c r="J27" s="1"/>
    </row>
    <row r="28" spans="1:18" x14ac:dyDescent="0.25">
      <c r="A28" s="33" t="s">
        <v>183</v>
      </c>
      <c r="B28" s="13">
        <f>+'Exekuzioa 2024'!B28</f>
        <v>4514.12</v>
      </c>
      <c r="C28" s="13"/>
      <c r="D28" s="1">
        <f>+'Exekuzioa 2024'!D28</f>
        <v>19556.21</v>
      </c>
      <c r="F28" s="1">
        <f>+'Exekuzioa 2024'!F28</f>
        <v>9305.31</v>
      </c>
      <c r="G28" s="1"/>
      <c r="H28" s="1">
        <f>+'Exekuzioa 2024'!H28</f>
        <v>38391.370000000003</v>
      </c>
      <c r="J28" s="1"/>
    </row>
    <row r="29" spans="1:18" x14ac:dyDescent="0.25">
      <c r="A29" s="33" t="s">
        <v>112</v>
      </c>
      <c r="B29" s="13">
        <f>+'Exekuzioa 2024'!B29</f>
        <v>8565.4</v>
      </c>
      <c r="C29" s="13"/>
      <c r="D29" s="1">
        <f>+'Exekuzioa 2024'!D29</f>
        <v>9571.41</v>
      </c>
      <c r="F29" s="1">
        <f>+'Exekuzioa 2024'!F29</f>
        <v>9137.02</v>
      </c>
      <c r="G29" s="1"/>
      <c r="H29" s="1">
        <f>+'Exekuzioa 2024'!H29</f>
        <v>8985.26</v>
      </c>
      <c r="J29" s="1"/>
    </row>
    <row r="30" spans="1:18" x14ac:dyDescent="0.25">
      <c r="A30" s="33" t="s">
        <v>463</v>
      </c>
      <c r="B30" s="13">
        <f>+'Exekuzioa 2024'!B30</f>
        <v>0</v>
      </c>
      <c r="C30" s="13"/>
      <c r="D30" s="1">
        <f>+'Exekuzioa 2024'!D30</f>
        <v>4134.5600000000004</v>
      </c>
      <c r="F30" s="1">
        <f>+'Exekuzioa 2024'!F30</f>
        <v>0</v>
      </c>
      <c r="G30" s="1"/>
      <c r="H30" s="1">
        <f>+'Exekuzioa 2024'!H30</f>
        <v>404.97</v>
      </c>
      <c r="J30" s="1"/>
    </row>
    <row r="31" spans="1:18" x14ac:dyDescent="0.25">
      <c r="A31" s="33"/>
      <c r="B31" s="13"/>
      <c r="C31" s="13"/>
      <c r="F31" s="1"/>
      <c r="G31" s="1"/>
      <c r="H31" s="1"/>
      <c r="J31" s="1"/>
    </row>
    <row r="32" spans="1:18" x14ac:dyDescent="0.25">
      <c r="A32" s="53" t="s">
        <v>464</v>
      </c>
      <c r="B32" s="35">
        <f>+'Exekuzioa 2024'!B32</f>
        <v>739247.77</v>
      </c>
      <c r="C32" s="35"/>
      <c r="D32" s="35">
        <f>+'Exekuzioa 2024'!D32</f>
        <v>908939.79</v>
      </c>
      <c r="E32" s="35"/>
      <c r="F32" s="35">
        <f>+'Exekuzioa 2024'!F32</f>
        <v>785829.67</v>
      </c>
      <c r="G32" s="35"/>
      <c r="H32" s="35">
        <f>+'Exekuzioa 2024'!H32</f>
        <v>810538.38</v>
      </c>
      <c r="I32" s="36"/>
      <c r="J32" s="1"/>
    </row>
    <row r="33" spans="1:10" x14ac:dyDescent="0.25">
      <c r="A33" s="32" t="s">
        <v>465</v>
      </c>
      <c r="B33" s="13">
        <f>+'Exekuzioa 2024'!B33</f>
        <v>176525.97</v>
      </c>
      <c r="C33" s="13"/>
      <c r="D33" s="1">
        <f>+'Exekuzioa 2024'!D33</f>
        <v>170371.7</v>
      </c>
      <c r="F33" s="1">
        <f>+'Exekuzioa 2024'!F33</f>
        <v>180700.75</v>
      </c>
      <c r="G33" s="1"/>
      <c r="H33" s="1">
        <f>+'Exekuzioa 2024'!H33</f>
        <v>165698.85</v>
      </c>
      <c r="J33" s="1"/>
    </row>
    <row r="34" spans="1:10" x14ac:dyDescent="0.25">
      <c r="A34" s="32" t="s">
        <v>466</v>
      </c>
      <c r="B34" s="13">
        <f>+'Exekuzioa 2024'!B34</f>
        <v>562721.80000000005</v>
      </c>
      <c r="C34" s="13"/>
      <c r="D34" s="1">
        <f>+'Exekuzioa 2024'!D34</f>
        <v>738568.09</v>
      </c>
      <c r="F34" s="1">
        <f>+'Exekuzioa 2024'!F34</f>
        <v>605128.92000000004</v>
      </c>
      <c r="G34" s="1"/>
      <c r="H34" s="1">
        <f>+'Exekuzioa 2024'!H34</f>
        <v>644839.53</v>
      </c>
      <c r="J34" s="1"/>
    </row>
    <row r="35" spans="1:10" x14ac:dyDescent="0.25">
      <c r="A35" s="32"/>
      <c r="B35" s="13"/>
      <c r="C35" s="13"/>
      <c r="F35" s="1"/>
      <c r="G35" s="1"/>
      <c r="H35" s="1"/>
      <c r="J35" s="1"/>
    </row>
    <row r="36" spans="1:10" x14ac:dyDescent="0.25">
      <c r="A36" s="34" t="s">
        <v>13</v>
      </c>
      <c r="B36" s="35">
        <f>+'Exekuzioa 2024'!B36</f>
        <v>934576.67999999993</v>
      </c>
      <c r="C36" s="35"/>
      <c r="D36" s="35">
        <f>+'Exekuzioa 2024'!D36</f>
        <v>1267953.21</v>
      </c>
      <c r="E36" s="35"/>
      <c r="F36" s="35">
        <f>+'Exekuzioa 2024'!F36</f>
        <v>976869.08000000007</v>
      </c>
      <c r="G36" s="35"/>
      <c r="H36" s="35">
        <f>+'Exekuzioa 2024'!H36</f>
        <v>1089569.1099999999</v>
      </c>
      <c r="I36" s="36"/>
      <c r="J36" s="1"/>
    </row>
    <row r="37" spans="1:10" x14ac:dyDescent="0.25">
      <c r="A37" s="32"/>
      <c r="B37" s="13"/>
      <c r="C37" s="13"/>
      <c r="F37" s="1"/>
      <c r="G37" s="1"/>
      <c r="H37" s="1"/>
      <c r="J37" s="1"/>
    </row>
    <row r="38" spans="1:10" x14ac:dyDescent="0.25">
      <c r="A38" s="32"/>
      <c r="B38" s="13"/>
      <c r="C38" s="13"/>
    </row>
    <row r="39" spans="1:10" x14ac:dyDescent="0.25">
      <c r="A39" s="46"/>
      <c r="B39" s="46"/>
      <c r="C39" s="46"/>
      <c r="E39" s="46"/>
    </row>
    <row r="40" spans="1:10" s="1" customFormat="1" x14ac:dyDescent="0.25">
      <c r="A40" s="50" t="s">
        <v>467</v>
      </c>
      <c r="B40" s="49">
        <f>+B5+B12-B41</f>
        <v>195328.90999999997</v>
      </c>
      <c r="C40" s="47">
        <f>+B40/B43</f>
        <v>1</v>
      </c>
      <c r="D40" s="49">
        <f>+D5+D12-D41</f>
        <v>359013.42</v>
      </c>
      <c r="E40" s="47">
        <f>+D40/D43</f>
        <v>1</v>
      </c>
      <c r="F40" s="49">
        <f>+F5+F12-F41</f>
        <v>35294.25999999998</v>
      </c>
      <c r="G40" s="47">
        <f>+F40/F43</f>
        <v>0.18474858145761644</v>
      </c>
      <c r="H40" s="49">
        <f>+H5+H12-H41</f>
        <v>220950.72999999998</v>
      </c>
      <c r="I40" s="47">
        <f>+H40/H43</f>
        <v>0.79185088323425878</v>
      </c>
    </row>
    <row r="41" spans="1:10" s="1" customFormat="1" x14ac:dyDescent="0.25">
      <c r="A41" s="50" t="s">
        <v>468</v>
      </c>
      <c r="B41" s="51">
        <f>+'Lehiaketa publikoak 2024'!D6</f>
        <v>0</v>
      </c>
      <c r="C41" s="47">
        <f>+B41/B43</f>
        <v>0</v>
      </c>
      <c r="D41" s="51">
        <f>+'Lehiaketa publikoak 2024'!D12</f>
        <v>0</v>
      </c>
      <c r="E41" s="47">
        <f>+D41/D43</f>
        <v>0</v>
      </c>
      <c r="F41" s="51">
        <f>+'Lehiaketa publikoak 2024'!D18</f>
        <v>155745.15</v>
      </c>
      <c r="G41" s="47">
        <f>+F41/F43</f>
        <v>0.81525141854238359</v>
      </c>
      <c r="H41" s="51">
        <f>+'Lehiaketa publikoak 2024'!D24</f>
        <v>58080</v>
      </c>
      <c r="I41" s="47">
        <f>+H41/H43</f>
        <v>0.20814911676574119</v>
      </c>
    </row>
    <row r="42" spans="1:10" s="1" customFormat="1" ht="9" customHeight="1" x14ac:dyDescent="0.25">
      <c r="A42" s="17"/>
      <c r="C42" s="30"/>
      <c r="E42" s="30"/>
      <c r="G42" s="30"/>
      <c r="I42" s="30"/>
    </row>
    <row r="43" spans="1:10" x14ac:dyDescent="0.25">
      <c r="B43" s="49">
        <f>SUM(B40:B41)</f>
        <v>195328.90999999997</v>
      </c>
      <c r="D43" s="49">
        <f>SUM(D40:D41)</f>
        <v>359013.42</v>
      </c>
      <c r="F43" s="49">
        <f>SUM(F40:F41)</f>
        <v>191039.40999999997</v>
      </c>
      <c r="G43" s="1"/>
      <c r="H43" s="49">
        <f>SUM(H40:H41)</f>
        <v>279030.73</v>
      </c>
    </row>
  </sheetData>
  <mergeCells count="1">
    <mergeCell ref="A1:I1"/>
  </mergeCells>
  <phoneticPr fontId="22"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96E35-F081-4732-81DD-18798A77AF69}">
  <sheetPr>
    <tabColor theme="9" tint="0.39997558519241921"/>
  </sheetPr>
  <dimension ref="A1:E75"/>
  <sheetViews>
    <sheetView workbookViewId="0">
      <selection activeCell="D22" sqref="D22:D23"/>
    </sheetView>
  </sheetViews>
  <sheetFormatPr baseColWidth="10" defaultRowHeight="14.25" x14ac:dyDescent="0.2"/>
  <cols>
    <col min="1" max="1" width="22.42578125" style="17" bestFit="1" customWidth="1"/>
    <col min="2" max="2" width="58.42578125" style="17" bestFit="1" customWidth="1"/>
    <col min="3" max="3" width="11.42578125" style="17"/>
    <col min="4" max="4" width="14.85546875" style="17" bestFit="1" customWidth="1"/>
    <col min="5" max="16384" width="11.42578125" style="17"/>
  </cols>
  <sheetData>
    <row r="1" spans="1:5" ht="23.25" x14ac:dyDescent="0.2">
      <c r="A1" s="97" t="s">
        <v>325</v>
      </c>
      <c r="B1" s="97"/>
      <c r="C1" s="97"/>
      <c r="D1" s="97"/>
    </row>
    <row r="3" spans="1:5" ht="20.25" x14ac:dyDescent="0.3">
      <c r="A3" s="98" t="s">
        <v>147</v>
      </c>
      <c r="B3" s="98"/>
      <c r="C3" s="98"/>
      <c r="D3" s="98"/>
    </row>
    <row r="5" spans="1:5" x14ac:dyDescent="0.2">
      <c r="A5" s="91" t="s">
        <v>207</v>
      </c>
      <c r="B5" s="92"/>
      <c r="C5" s="92"/>
      <c r="D5" s="93"/>
    </row>
    <row r="6" spans="1:5" ht="51" x14ac:dyDescent="0.2">
      <c r="A6" s="43" t="s">
        <v>209</v>
      </c>
      <c r="B6" s="44" t="s">
        <v>210</v>
      </c>
      <c r="C6" s="43" t="s">
        <v>211</v>
      </c>
      <c r="D6" s="44" t="s">
        <v>212</v>
      </c>
    </row>
    <row r="7" spans="1:5" x14ac:dyDescent="0.2">
      <c r="A7" s="88" t="s">
        <v>353</v>
      </c>
      <c r="B7" s="88" t="s">
        <v>354</v>
      </c>
      <c r="C7" s="68">
        <v>45292</v>
      </c>
      <c r="D7" s="114">
        <f>14400*1.21</f>
        <v>17424</v>
      </c>
    </row>
    <row r="8" spans="1:5" x14ac:dyDescent="0.2">
      <c r="A8" s="88"/>
      <c r="B8" s="88"/>
      <c r="C8" s="68">
        <v>45657</v>
      </c>
      <c r="D8" s="115"/>
    </row>
    <row r="9" spans="1:5" x14ac:dyDescent="0.2">
      <c r="A9" s="88" t="s">
        <v>357</v>
      </c>
      <c r="B9" s="88" t="s">
        <v>358</v>
      </c>
      <c r="C9" s="68">
        <v>45323</v>
      </c>
      <c r="D9" s="112">
        <f>14680*1.21</f>
        <v>17762.8</v>
      </c>
      <c r="E9" s="17" t="s">
        <v>430</v>
      </c>
    </row>
    <row r="10" spans="1:5" x14ac:dyDescent="0.2">
      <c r="A10" s="88"/>
      <c r="B10" s="88"/>
      <c r="C10" s="68">
        <v>45657</v>
      </c>
      <c r="D10" s="113"/>
    </row>
    <row r="11" spans="1:5" x14ac:dyDescent="0.2">
      <c r="D11" s="30">
        <f>SUM(D7:D10)</f>
        <v>35186.800000000003</v>
      </c>
    </row>
    <row r="14" spans="1:5" ht="20.25" x14ac:dyDescent="0.3">
      <c r="A14" s="98" t="s">
        <v>339</v>
      </c>
      <c r="B14" s="98"/>
      <c r="C14" s="98"/>
      <c r="D14" s="98"/>
    </row>
    <row r="16" spans="1:5" x14ac:dyDescent="0.2">
      <c r="A16" s="91" t="s">
        <v>207</v>
      </c>
      <c r="B16" s="92"/>
      <c r="C16" s="92"/>
      <c r="D16" s="93"/>
    </row>
    <row r="17" spans="1:4" ht="51" x14ac:dyDescent="0.2">
      <c r="A17" s="43" t="s">
        <v>209</v>
      </c>
      <c r="B17" s="44" t="s">
        <v>210</v>
      </c>
      <c r="C17" s="43" t="s">
        <v>211</v>
      </c>
      <c r="D17" s="44" t="s">
        <v>212</v>
      </c>
    </row>
    <row r="18" spans="1:4" x14ac:dyDescent="0.2">
      <c r="A18" s="88" t="s">
        <v>356</v>
      </c>
      <c r="B18" s="88" t="s">
        <v>355</v>
      </c>
      <c r="C18" s="68">
        <v>45429</v>
      </c>
      <c r="D18" s="89">
        <f>10000*1.21</f>
        <v>12100</v>
      </c>
    </row>
    <row r="19" spans="1:4" x14ac:dyDescent="0.2">
      <c r="A19" s="88"/>
      <c r="B19" s="88"/>
      <c r="C19" s="68">
        <v>45490</v>
      </c>
      <c r="D19" s="90"/>
    </row>
    <row r="20" spans="1:4" x14ac:dyDescent="0.2">
      <c r="A20" s="88" t="s">
        <v>359</v>
      </c>
      <c r="B20" s="88" t="s">
        <v>360</v>
      </c>
      <c r="C20" s="68" t="s">
        <v>361</v>
      </c>
      <c r="D20" s="89">
        <f>1.21*8740.5</f>
        <v>10576.004999999999</v>
      </c>
    </row>
    <row r="21" spans="1:4" x14ac:dyDescent="0.2">
      <c r="A21" s="88"/>
      <c r="B21" s="88"/>
      <c r="C21" s="68"/>
      <c r="D21" s="90"/>
    </row>
    <row r="22" spans="1:4" x14ac:dyDescent="0.2">
      <c r="A22" s="88" t="s">
        <v>362</v>
      </c>
      <c r="B22" s="88" t="s">
        <v>363</v>
      </c>
      <c r="C22" s="68">
        <v>45446</v>
      </c>
      <c r="D22" s="89">
        <f>14000*1.21</f>
        <v>16940</v>
      </c>
    </row>
    <row r="23" spans="1:4" ht="29.25" customHeight="1" x14ac:dyDescent="0.2">
      <c r="A23" s="88"/>
      <c r="B23" s="88"/>
      <c r="C23" s="68">
        <v>45653</v>
      </c>
      <c r="D23" s="90"/>
    </row>
    <row r="24" spans="1:4" x14ac:dyDescent="0.2">
      <c r="D24" s="30">
        <f>SUM(D18:D23)</f>
        <v>39616.004999999997</v>
      </c>
    </row>
    <row r="26" spans="1:4" ht="20.25" x14ac:dyDescent="0.3">
      <c r="A26" s="98" t="s">
        <v>341</v>
      </c>
      <c r="B26" s="98"/>
      <c r="C26" s="98"/>
      <c r="D26" s="98"/>
    </row>
    <row r="28" spans="1:4" x14ac:dyDescent="0.2">
      <c r="A28" s="91" t="s">
        <v>207</v>
      </c>
      <c r="B28" s="92"/>
      <c r="C28" s="92"/>
      <c r="D28" s="93"/>
    </row>
    <row r="29" spans="1:4" ht="51" x14ac:dyDescent="0.2">
      <c r="A29" s="43" t="s">
        <v>209</v>
      </c>
      <c r="B29" s="44" t="s">
        <v>210</v>
      </c>
      <c r="C29" s="43" t="s">
        <v>211</v>
      </c>
      <c r="D29" s="44" t="s">
        <v>212</v>
      </c>
    </row>
    <row r="30" spans="1:4" ht="14.25" customHeight="1" x14ac:dyDescent="0.2">
      <c r="A30" s="88" t="s">
        <v>364</v>
      </c>
      <c r="B30" s="88" t="s">
        <v>365</v>
      </c>
      <c r="C30" s="68">
        <v>45489</v>
      </c>
      <c r="D30" s="89">
        <f>10760*1.21</f>
        <v>13019.6</v>
      </c>
    </row>
    <row r="31" spans="1:4" x14ac:dyDescent="0.2">
      <c r="A31" s="88"/>
      <c r="B31" s="88"/>
      <c r="C31" s="68">
        <v>45657</v>
      </c>
      <c r="D31" s="90"/>
    </row>
    <row r="32" spans="1:4" x14ac:dyDescent="0.2">
      <c r="A32" s="88" t="s">
        <v>366</v>
      </c>
      <c r="B32" s="88" t="s">
        <v>367</v>
      </c>
      <c r="C32" s="68">
        <v>45481</v>
      </c>
      <c r="D32" s="89">
        <f>7400*1.21</f>
        <v>8954</v>
      </c>
    </row>
    <row r="33" spans="1:4" x14ac:dyDescent="0.2">
      <c r="A33" s="88"/>
      <c r="B33" s="88"/>
      <c r="C33" s="68">
        <v>45611</v>
      </c>
      <c r="D33" s="90"/>
    </row>
    <row r="34" spans="1:4" x14ac:dyDescent="0.2">
      <c r="A34" s="88" t="s">
        <v>371</v>
      </c>
      <c r="B34" s="88" t="s">
        <v>370</v>
      </c>
      <c r="C34" s="68">
        <v>45483</v>
      </c>
      <c r="D34" s="89">
        <f>14890*1.21</f>
        <v>18016.899999999998</v>
      </c>
    </row>
    <row r="35" spans="1:4" x14ac:dyDescent="0.2">
      <c r="A35" s="88"/>
      <c r="B35" s="88"/>
      <c r="C35" s="68" t="s">
        <v>372</v>
      </c>
      <c r="D35" s="90"/>
    </row>
    <row r="36" spans="1:4" x14ac:dyDescent="0.2">
      <c r="A36" s="88" t="s">
        <v>373</v>
      </c>
      <c r="B36" s="88" t="s">
        <v>374</v>
      </c>
      <c r="C36" s="68">
        <v>45544</v>
      </c>
      <c r="D36" s="89">
        <v>17980</v>
      </c>
    </row>
    <row r="37" spans="1:4" x14ac:dyDescent="0.2">
      <c r="A37" s="88"/>
      <c r="B37" s="88"/>
      <c r="C37" s="68">
        <v>45657</v>
      </c>
      <c r="D37" s="90"/>
    </row>
    <row r="38" spans="1:4" x14ac:dyDescent="0.2">
      <c r="A38" s="88" t="s">
        <v>375</v>
      </c>
      <c r="B38" s="88" t="s">
        <v>376</v>
      </c>
      <c r="C38" s="68">
        <v>45536</v>
      </c>
      <c r="D38" s="89">
        <f>7984*1.21</f>
        <v>9660.64</v>
      </c>
    </row>
    <row r="39" spans="1:4" x14ac:dyDescent="0.2">
      <c r="A39" s="88"/>
      <c r="B39" s="88"/>
      <c r="C39" s="68">
        <v>46022</v>
      </c>
      <c r="D39" s="90"/>
    </row>
    <row r="40" spans="1:4" x14ac:dyDescent="0.2">
      <c r="A40" s="88" t="s">
        <v>369</v>
      </c>
      <c r="B40" s="88" t="s">
        <v>368</v>
      </c>
      <c r="C40" s="68">
        <v>45481</v>
      </c>
      <c r="D40" s="89">
        <v>10200</v>
      </c>
    </row>
    <row r="41" spans="1:4" x14ac:dyDescent="0.2">
      <c r="A41" s="88"/>
      <c r="B41" s="88"/>
      <c r="C41" s="68">
        <v>45611</v>
      </c>
      <c r="D41" s="90"/>
    </row>
    <row r="42" spans="1:4" x14ac:dyDescent="0.2">
      <c r="D42" s="30">
        <f>SUM(D30:D41)</f>
        <v>77831.14</v>
      </c>
    </row>
    <row r="45" spans="1:4" ht="20.25" x14ac:dyDescent="0.3">
      <c r="A45" s="98" t="s">
        <v>342</v>
      </c>
      <c r="B45" s="98"/>
      <c r="C45" s="98"/>
      <c r="D45" s="98"/>
    </row>
    <row r="47" spans="1:4" x14ac:dyDescent="0.2">
      <c r="A47" s="91" t="s">
        <v>207</v>
      </c>
      <c r="B47" s="92"/>
      <c r="C47" s="92"/>
      <c r="D47" s="93"/>
    </row>
    <row r="48" spans="1:4" ht="51" x14ac:dyDescent="0.2">
      <c r="A48" s="43" t="s">
        <v>209</v>
      </c>
      <c r="B48" s="44" t="s">
        <v>210</v>
      </c>
      <c r="C48" s="43" t="s">
        <v>211</v>
      </c>
      <c r="D48" s="44" t="s">
        <v>212</v>
      </c>
    </row>
    <row r="49" spans="1:4" x14ac:dyDescent="0.2">
      <c r="A49" s="88" t="s">
        <v>378</v>
      </c>
      <c r="B49" s="88" t="s">
        <v>377</v>
      </c>
      <c r="C49" s="68">
        <v>45566</v>
      </c>
      <c r="D49" s="89">
        <f>1.21*13985</f>
        <v>16921.849999999999</v>
      </c>
    </row>
    <row r="50" spans="1:4" x14ac:dyDescent="0.2">
      <c r="A50" s="88"/>
      <c r="B50" s="88"/>
      <c r="C50" s="68">
        <v>45657</v>
      </c>
      <c r="D50" s="90"/>
    </row>
    <row r="51" spans="1:4" x14ac:dyDescent="0.2">
      <c r="A51" s="88" t="s">
        <v>379</v>
      </c>
      <c r="B51" s="88" t="s">
        <v>380</v>
      </c>
      <c r="C51" s="68">
        <v>45597</v>
      </c>
      <c r="D51" s="116">
        <f>8987.31*1.21</f>
        <v>10874.6451</v>
      </c>
    </row>
    <row r="52" spans="1:4" x14ac:dyDescent="0.2">
      <c r="A52" s="88"/>
      <c r="B52" s="88"/>
      <c r="C52" s="68">
        <v>45626</v>
      </c>
      <c r="D52" s="116"/>
    </row>
    <row r="53" spans="1:4" x14ac:dyDescent="0.2">
      <c r="A53" s="88" t="s">
        <v>382</v>
      </c>
      <c r="B53" s="88" t="s">
        <v>381</v>
      </c>
      <c r="C53" s="68">
        <v>45627</v>
      </c>
      <c r="D53" s="89">
        <f>8800*1.21</f>
        <v>10648</v>
      </c>
    </row>
    <row r="54" spans="1:4" x14ac:dyDescent="0.2">
      <c r="A54" s="88"/>
      <c r="B54" s="88"/>
      <c r="C54" s="68" t="s">
        <v>383</v>
      </c>
      <c r="D54" s="90"/>
    </row>
    <row r="55" spans="1:4" x14ac:dyDescent="0.2">
      <c r="A55" s="88" t="s">
        <v>386</v>
      </c>
      <c r="B55" s="88" t="s">
        <v>387</v>
      </c>
      <c r="C55" s="68">
        <v>45628</v>
      </c>
      <c r="D55" s="89">
        <f>14000*1.21</f>
        <v>16940</v>
      </c>
    </row>
    <row r="56" spans="1:4" ht="26.45" customHeight="1" x14ac:dyDescent="0.2">
      <c r="A56" s="88"/>
      <c r="B56" s="88"/>
      <c r="C56" s="68" t="s">
        <v>383</v>
      </c>
      <c r="D56" s="90"/>
    </row>
    <row r="57" spans="1:4" ht="18.600000000000001" customHeight="1" x14ac:dyDescent="0.2">
      <c r="A57" s="88" t="s">
        <v>389</v>
      </c>
      <c r="B57" s="88" t="s">
        <v>390</v>
      </c>
      <c r="C57" s="68">
        <v>45621</v>
      </c>
      <c r="D57" s="89">
        <f>8603.76*1.21</f>
        <v>10410.5496</v>
      </c>
    </row>
    <row r="58" spans="1:4" ht="15.95" customHeight="1" x14ac:dyDescent="0.2">
      <c r="A58" s="88"/>
      <c r="B58" s="88"/>
      <c r="C58" s="68">
        <v>45702</v>
      </c>
      <c r="D58" s="90"/>
    </row>
    <row r="59" spans="1:4" ht="26.45" customHeight="1" x14ac:dyDescent="0.2">
      <c r="A59" s="88" t="s">
        <v>388</v>
      </c>
      <c r="B59" s="88" t="s">
        <v>449</v>
      </c>
      <c r="C59" s="68">
        <v>45621</v>
      </c>
      <c r="D59" s="89">
        <f>8780*1.21</f>
        <v>10623.8</v>
      </c>
    </row>
    <row r="60" spans="1:4" ht="20.45" customHeight="1" x14ac:dyDescent="0.2">
      <c r="A60" s="88"/>
      <c r="B60" s="88"/>
      <c r="C60" s="68">
        <v>45702</v>
      </c>
      <c r="D60" s="90"/>
    </row>
    <row r="61" spans="1:4" x14ac:dyDescent="0.2">
      <c r="A61" s="88" t="s">
        <v>384</v>
      </c>
      <c r="B61" s="88" t="s">
        <v>385</v>
      </c>
      <c r="C61" s="68">
        <v>45621</v>
      </c>
      <c r="D61" s="89">
        <f>1.21*7990.71</f>
        <v>9668.7590999999993</v>
      </c>
    </row>
    <row r="62" spans="1:4" x14ac:dyDescent="0.2">
      <c r="A62" s="88"/>
      <c r="B62" s="88"/>
      <c r="C62" s="68">
        <v>45702</v>
      </c>
      <c r="D62" s="90"/>
    </row>
    <row r="63" spans="1:4" x14ac:dyDescent="0.2">
      <c r="D63" s="30">
        <f>SUM(D49:D62)</f>
        <v>86087.603799999997</v>
      </c>
    </row>
    <row r="65" s="17" customFormat="1" x14ac:dyDescent="0.2"/>
    <row r="66" s="17" customFormat="1" x14ac:dyDescent="0.2"/>
    <row r="67" s="17" customFormat="1" x14ac:dyDescent="0.2"/>
    <row r="68" s="17" customFormat="1" x14ac:dyDescent="0.2"/>
    <row r="69" s="17" customFormat="1" x14ac:dyDescent="0.2"/>
    <row r="70" s="17" customFormat="1" x14ac:dyDescent="0.2"/>
    <row r="71" s="17" customFormat="1" x14ac:dyDescent="0.2"/>
    <row r="72" s="17" customFormat="1" x14ac:dyDescent="0.2"/>
    <row r="73" s="17" customFormat="1" x14ac:dyDescent="0.2"/>
    <row r="74" s="17" customFormat="1" x14ac:dyDescent="0.2"/>
    <row r="75" s="17" customFormat="1" x14ac:dyDescent="0.2"/>
  </sheetData>
  <mergeCells count="63">
    <mergeCell ref="A55:A56"/>
    <mergeCell ref="B55:B56"/>
    <mergeCell ref="D55:D56"/>
    <mergeCell ref="A59:A60"/>
    <mergeCell ref="B59:B60"/>
    <mergeCell ref="D59:D60"/>
    <mergeCell ref="A57:A58"/>
    <mergeCell ref="B57:B58"/>
    <mergeCell ref="D57:D58"/>
    <mergeCell ref="A61:A62"/>
    <mergeCell ref="B61:B62"/>
    <mergeCell ref="D61:D62"/>
    <mergeCell ref="A22:A23"/>
    <mergeCell ref="B22:B23"/>
    <mergeCell ref="D22:D23"/>
    <mergeCell ref="B40:B41"/>
    <mergeCell ref="B34:B35"/>
    <mergeCell ref="D34:D35"/>
    <mergeCell ref="A36:A37"/>
    <mergeCell ref="B36:B37"/>
    <mergeCell ref="D36:D37"/>
    <mergeCell ref="A38:A39"/>
    <mergeCell ref="B38:B39"/>
    <mergeCell ref="D38:D39"/>
    <mergeCell ref="A49:A50"/>
    <mergeCell ref="A47:D47"/>
    <mergeCell ref="A51:A52"/>
    <mergeCell ref="B51:B52"/>
    <mergeCell ref="D51:D52"/>
    <mergeCell ref="A53:A54"/>
    <mergeCell ref="B53:B54"/>
    <mergeCell ref="D53:D54"/>
    <mergeCell ref="A45:D45"/>
    <mergeCell ref="A32:A33"/>
    <mergeCell ref="B32:B33"/>
    <mergeCell ref="D32:D33"/>
    <mergeCell ref="A34:A35"/>
    <mergeCell ref="A40:A41"/>
    <mergeCell ref="D40:D41"/>
    <mergeCell ref="B49:B50"/>
    <mergeCell ref="D49:D50"/>
    <mergeCell ref="A28:D28"/>
    <mergeCell ref="A30:A31"/>
    <mergeCell ref="B30:B31"/>
    <mergeCell ref="D30:D31"/>
    <mergeCell ref="A26:D26"/>
    <mergeCell ref="A16:D16"/>
    <mergeCell ref="A18:A19"/>
    <mergeCell ref="B18:B19"/>
    <mergeCell ref="D18:D19"/>
    <mergeCell ref="A20:A21"/>
    <mergeCell ref="B20:B21"/>
    <mergeCell ref="D20:D21"/>
    <mergeCell ref="A14:D14"/>
    <mergeCell ref="A1:D1"/>
    <mergeCell ref="A3:D3"/>
    <mergeCell ref="D9:D10"/>
    <mergeCell ref="A5:D5"/>
    <mergeCell ref="A7:A8"/>
    <mergeCell ref="B7:B8"/>
    <mergeCell ref="D7:D8"/>
    <mergeCell ref="A9:A10"/>
    <mergeCell ref="B9:B10"/>
  </mergeCells>
  <phoneticPr fontId="22"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43009-E1B7-49AA-9DA3-E19F3FD26E5A}">
  <sheetPr>
    <tabColor theme="3" tint="0.59999389629810485"/>
  </sheetPr>
  <dimension ref="A1:E75"/>
  <sheetViews>
    <sheetView topLeftCell="A3" workbookViewId="0">
      <selection activeCell="D64" sqref="D64"/>
    </sheetView>
  </sheetViews>
  <sheetFormatPr baseColWidth="10" defaultRowHeight="14.25" x14ac:dyDescent="0.2"/>
  <cols>
    <col min="1" max="1" width="22.42578125" style="17" bestFit="1" customWidth="1"/>
    <col min="2" max="2" width="58.42578125" style="17" bestFit="1" customWidth="1"/>
    <col min="3" max="3" width="11.42578125" style="17"/>
    <col min="4" max="4" width="14.85546875" style="17" bestFit="1" customWidth="1"/>
    <col min="5" max="16384" width="11.42578125" style="17"/>
  </cols>
  <sheetData>
    <row r="1" spans="1:5" ht="23.25" x14ac:dyDescent="0.2">
      <c r="A1" s="97" t="s">
        <v>324</v>
      </c>
      <c r="B1" s="97"/>
      <c r="C1" s="97"/>
      <c r="D1" s="97"/>
    </row>
    <row r="3" spans="1:5" ht="20.25" x14ac:dyDescent="0.3">
      <c r="A3" s="98" t="s">
        <v>120</v>
      </c>
      <c r="B3" s="98"/>
      <c r="C3" s="98"/>
      <c r="D3" s="98"/>
    </row>
    <row r="5" spans="1:5" x14ac:dyDescent="0.2">
      <c r="A5" s="99" t="s">
        <v>198</v>
      </c>
      <c r="B5" s="100"/>
      <c r="C5" s="100"/>
      <c r="D5" s="101"/>
    </row>
    <row r="6" spans="1:5" ht="51" x14ac:dyDescent="0.2">
      <c r="A6" s="43" t="s">
        <v>186</v>
      </c>
      <c r="B6" s="44" t="s">
        <v>187</v>
      </c>
      <c r="C6" s="43" t="s">
        <v>188</v>
      </c>
      <c r="D6" s="44" t="s">
        <v>189</v>
      </c>
    </row>
    <row r="7" spans="1:5" x14ac:dyDescent="0.2">
      <c r="A7" s="88" t="s">
        <v>353</v>
      </c>
      <c r="B7" s="88" t="s">
        <v>431</v>
      </c>
      <c r="C7" s="68">
        <v>45292</v>
      </c>
      <c r="D7" s="114">
        <f>14400*1.21</f>
        <v>17424</v>
      </c>
    </row>
    <row r="8" spans="1:5" x14ac:dyDescent="0.2">
      <c r="A8" s="88"/>
      <c r="B8" s="88"/>
      <c r="C8" s="68">
        <v>45657</v>
      </c>
      <c r="D8" s="115"/>
    </row>
    <row r="9" spans="1:5" x14ac:dyDescent="0.2">
      <c r="A9" s="88" t="s">
        <v>357</v>
      </c>
      <c r="B9" s="88" t="s">
        <v>432</v>
      </c>
      <c r="C9" s="68">
        <v>45323</v>
      </c>
      <c r="D9" s="112">
        <f>14680*1.21</f>
        <v>17762.8</v>
      </c>
      <c r="E9" s="17" t="s">
        <v>430</v>
      </c>
    </row>
    <row r="10" spans="1:5" x14ac:dyDescent="0.2">
      <c r="A10" s="88"/>
      <c r="B10" s="88"/>
      <c r="C10" s="68">
        <v>45657</v>
      </c>
      <c r="D10" s="113"/>
    </row>
    <row r="11" spans="1:5" x14ac:dyDescent="0.2">
      <c r="D11" s="30">
        <f>SUM(D7:D10)</f>
        <v>35186.800000000003</v>
      </c>
    </row>
    <row r="14" spans="1:5" ht="20.25" x14ac:dyDescent="0.3">
      <c r="A14" s="98" t="s">
        <v>340</v>
      </c>
      <c r="B14" s="98"/>
      <c r="C14" s="98"/>
      <c r="D14" s="98"/>
    </row>
    <row r="16" spans="1:5" ht="14.25" customHeight="1" x14ac:dyDescent="0.2">
      <c r="A16" s="99" t="s">
        <v>198</v>
      </c>
      <c r="B16" s="100"/>
      <c r="C16" s="100"/>
      <c r="D16" s="101"/>
    </row>
    <row r="17" spans="1:4" ht="51" x14ac:dyDescent="0.2">
      <c r="A17" s="43" t="s">
        <v>186</v>
      </c>
      <c r="B17" s="44" t="s">
        <v>187</v>
      </c>
      <c r="C17" s="43" t="s">
        <v>188</v>
      </c>
      <c r="D17" s="44" t="s">
        <v>189</v>
      </c>
    </row>
    <row r="18" spans="1:4" x14ac:dyDescent="0.2">
      <c r="A18" s="88" t="s">
        <v>356</v>
      </c>
      <c r="B18" s="88" t="s">
        <v>433</v>
      </c>
      <c r="C18" s="68">
        <v>45429</v>
      </c>
      <c r="D18" s="89">
        <f>10000*1.21</f>
        <v>12100</v>
      </c>
    </row>
    <row r="19" spans="1:4" x14ac:dyDescent="0.2">
      <c r="A19" s="88"/>
      <c r="B19" s="88"/>
      <c r="C19" s="68">
        <v>45490</v>
      </c>
      <c r="D19" s="90"/>
    </row>
    <row r="20" spans="1:4" x14ac:dyDescent="0.2">
      <c r="A20" s="88" t="s">
        <v>359</v>
      </c>
      <c r="B20" s="88" t="s">
        <v>434</v>
      </c>
      <c r="C20" s="68" t="s">
        <v>361</v>
      </c>
      <c r="D20" s="89">
        <f>1.21*8740.5</f>
        <v>10576.004999999999</v>
      </c>
    </row>
    <row r="21" spans="1:4" x14ac:dyDescent="0.2">
      <c r="A21" s="88"/>
      <c r="B21" s="88"/>
      <c r="C21" s="68"/>
      <c r="D21" s="90"/>
    </row>
    <row r="22" spans="1:4" x14ac:dyDescent="0.2">
      <c r="A22" s="88" t="s">
        <v>362</v>
      </c>
      <c r="B22" s="88" t="s">
        <v>435</v>
      </c>
      <c r="C22" s="68">
        <v>45446</v>
      </c>
      <c r="D22" s="89">
        <f>14000*1.21</f>
        <v>16940</v>
      </c>
    </row>
    <row r="23" spans="1:4" ht="29.25" customHeight="1" x14ac:dyDescent="0.2">
      <c r="A23" s="88"/>
      <c r="B23" s="88"/>
      <c r="C23" s="68">
        <v>45653</v>
      </c>
      <c r="D23" s="90"/>
    </row>
    <row r="24" spans="1:4" x14ac:dyDescent="0.2">
      <c r="D24" s="30">
        <f>SUM(D18:D23)</f>
        <v>39616.004999999997</v>
      </c>
    </row>
    <row r="26" spans="1:4" ht="20.25" x14ac:dyDescent="0.3">
      <c r="A26" s="98" t="s">
        <v>350</v>
      </c>
      <c r="B26" s="98"/>
      <c r="C26" s="98"/>
      <c r="D26" s="98"/>
    </row>
    <row r="28" spans="1:4" ht="14.25" customHeight="1" x14ac:dyDescent="0.2">
      <c r="A28" s="99" t="s">
        <v>198</v>
      </c>
      <c r="B28" s="100"/>
      <c r="C28" s="100"/>
      <c r="D28" s="101"/>
    </row>
    <row r="29" spans="1:4" ht="51" x14ac:dyDescent="0.2">
      <c r="A29" s="43" t="s">
        <v>186</v>
      </c>
      <c r="B29" s="44" t="s">
        <v>187</v>
      </c>
      <c r="C29" s="43" t="s">
        <v>188</v>
      </c>
      <c r="D29" s="44" t="s">
        <v>189</v>
      </c>
    </row>
    <row r="30" spans="1:4" ht="14.25" customHeight="1" x14ac:dyDescent="0.2">
      <c r="A30" s="88" t="s">
        <v>364</v>
      </c>
      <c r="B30" s="88" t="s">
        <v>436</v>
      </c>
      <c r="C30" s="68">
        <v>45489</v>
      </c>
      <c r="D30" s="89">
        <f>10760*1.21</f>
        <v>13019.6</v>
      </c>
    </row>
    <row r="31" spans="1:4" x14ac:dyDescent="0.2">
      <c r="A31" s="88"/>
      <c r="B31" s="88"/>
      <c r="C31" s="68">
        <v>45657</v>
      </c>
      <c r="D31" s="90"/>
    </row>
    <row r="32" spans="1:4" x14ac:dyDescent="0.2">
      <c r="A32" s="88" t="s">
        <v>366</v>
      </c>
      <c r="B32" s="88" t="s">
        <v>437</v>
      </c>
      <c r="C32" s="68">
        <v>45481</v>
      </c>
      <c r="D32" s="89">
        <f>7400*1.21</f>
        <v>8954</v>
      </c>
    </row>
    <row r="33" spans="1:4" x14ac:dyDescent="0.2">
      <c r="A33" s="88"/>
      <c r="B33" s="88"/>
      <c r="C33" s="68">
        <v>45611</v>
      </c>
      <c r="D33" s="90"/>
    </row>
    <row r="34" spans="1:4" x14ac:dyDescent="0.2">
      <c r="A34" s="88" t="s">
        <v>371</v>
      </c>
      <c r="B34" s="88" t="s">
        <v>438</v>
      </c>
      <c r="C34" s="68">
        <v>45483</v>
      </c>
      <c r="D34" s="89">
        <f>14890*1.21</f>
        <v>18016.899999999998</v>
      </c>
    </row>
    <row r="35" spans="1:4" x14ac:dyDescent="0.2">
      <c r="A35" s="88"/>
      <c r="B35" s="88"/>
      <c r="C35" s="68" t="s">
        <v>372</v>
      </c>
      <c r="D35" s="90"/>
    </row>
    <row r="36" spans="1:4" x14ac:dyDescent="0.2">
      <c r="A36" s="88" t="s">
        <v>373</v>
      </c>
      <c r="B36" s="88" t="s">
        <v>439</v>
      </c>
      <c r="C36" s="68">
        <v>45544</v>
      </c>
      <c r="D36" s="89">
        <v>17980</v>
      </c>
    </row>
    <row r="37" spans="1:4" x14ac:dyDescent="0.2">
      <c r="A37" s="88"/>
      <c r="B37" s="88"/>
      <c r="C37" s="68">
        <v>45657</v>
      </c>
      <c r="D37" s="90"/>
    </row>
    <row r="38" spans="1:4" x14ac:dyDescent="0.2">
      <c r="A38" s="88" t="s">
        <v>375</v>
      </c>
      <c r="B38" s="88" t="s">
        <v>440</v>
      </c>
      <c r="C38" s="68">
        <v>45536</v>
      </c>
      <c r="D38" s="89">
        <f>7984*1.21</f>
        <v>9660.64</v>
      </c>
    </row>
    <row r="39" spans="1:4" x14ac:dyDescent="0.2">
      <c r="A39" s="88"/>
      <c r="B39" s="88"/>
      <c r="C39" s="68">
        <v>46022</v>
      </c>
      <c r="D39" s="90"/>
    </row>
    <row r="40" spans="1:4" x14ac:dyDescent="0.2">
      <c r="A40" s="88" t="s">
        <v>369</v>
      </c>
      <c r="B40" s="88" t="s">
        <v>441</v>
      </c>
      <c r="C40" s="68">
        <v>45481</v>
      </c>
      <c r="D40" s="89">
        <v>10200</v>
      </c>
    </row>
    <row r="41" spans="1:4" x14ac:dyDescent="0.2">
      <c r="A41" s="88"/>
      <c r="B41" s="88"/>
      <c r="C41" s="68">
        <v>45611</v>
      </c>
      <c r="D41" s="90"/>
    </row>
    <row r="42" spans="1:4" x14ac:dyDescent="0.2">
      <c r="D42" s="30">
        <f>SUM(D30:D41)</f>
        <v>77831.14</v>
      </c>
    </row>
    <row r="45" spans="1:4" ht="20.25" x14ac:dyDescent="0.3">
      <c r="A45" s="98" t="s">
        <v>344</v>
      </c>
      <c r="B45" s="98"/>
      <c r="C45" s="98"/>
      <c r="D45" s="98"/>
    </row>
    <row r="47" spans="1:4" ht="14.25" customHeight="1" x14ac:dyDescent="0.2">
      <c r="A47" s="99" t="s">
        <v>198</v>
      </c>
      <c r="B47" s="100"/>
      <c r="C47" s="100"/>
      <c r="D47" s="101"/>
    </row>
    <row r="48" spans="1:4" ht="51" x14ac:dyDescent="0.2">
      <c r="A48" s="43" t="s">
        <v>186</v>
      </c>
      <c r="B48" s="44" t="s">
        <v>187</v>
      </c>
      <c r="C48" s="43" t="s">
        <v>188</v>
      </c>
      <c r="D48" s="44" t="s">
        <v>189</v>
      </c>
    </row>
    <row r="49" spans="1:4" x14ac:dyDescent="0.2">
      <c r="A49" s="88" t="s">
        <v>378</v>
      </c>
      <c r="B49" s="88" t="s">
        <v>442</v>
      </c>
      <c r="C49" s="68">
        <v>45566</v>
      </c>
      <c r="D49" s="89">
        <f>1.21*13985</f>
        <v>16921.849999999999</v>
      </c>
    </row>
    <row r="50" spans="1:4" x14ac:dyDescent="0.2">
      <c r="A50" s="88"/>
      <c r="B50" s="88"/>
      <c r="C50" s="68">
        <v>45657</v>
      </c>
      <c r="D50" s="90"/>
    </row>
    <row r="51" spans="1:4" x14ac:dyDescent="0.2">
      <c r="A51" s="88" t="s">
        <v>379</v>
      </c>
      <c r="B51" s="88" t="s">
        <v>443</v>
      </c>
      <c r="C51" s="68">
        <v>45597</v>
      </c>
      <c r="D51" s="116">
        <f>8987.31*1.21</f>
        <v>10874.6451</v>
      </c>
    </row>
    <row r="52" spans="1:4" x14ac:dyDescent="0.2">
      <c r="A52" s="88"/>
      <c r="B52" s="88"/>
      <c r="C52" s="68">
        <v>45626</v>
      </c>
      <c r="D52" s="116"/>
    </row>
    <row r="53" spans="1:4" x14ac:dyDescent="0.2">
      <c r="A53" s="88" t="s">
        <v>382</v>
      </c>
      <c r="B53" s="88" t="s">
        <v>444</v>
      </c>
      <c r="C53" s="68">
        <v>45627</v>
      </c>
      <c r="D53" s="89">
        <f>8800*1.21</f>
        <v>10648</v>
      </c>
    </row>
    <row r="54" spans="1:4" x14ac:dyDescent="0.2">
      <c r="A54" s="88"/>
      <c r="B54" s="88"/>
      <c r="C54" s="68" t="s">
        <v>383</v>
      </c>
      <c r="D54" s="90"/>
    </row>
    <row r="55" spans="1:4" x14ac:dyDescent="0.2">
      <c r="A55" s="88" t="s">
        <v>386</v>
      </c>
      <c r="B55" s="88" t="s">
        <v>445</v>
      </c>
      <c r="C55" s="68">
        <v>45628</v>
      </c>
      <c r="D55" s="89">
        <f>14000*1.21</f>
        <v>16940</v>
      </c>
    </row>
    <row r="56" spans="1:4" ht="26.45" customHeight="1" x14ac:dyDescent="0.2">
      <c r="A56" s="88"/>
      <c r="B56" s="88"/>
      <c r="C56" s="68" t="s">
        <v>383</v>
      </c>
      <c r="D56" s="90"/>
    </row>
    <row r="57" spans="1:4" ht="18.600000000000001" customHeight="1" x14ac:dyDescent="0.2">
      <c r="A57" s="88" t="s">
        <v>389</v>
      </c>
      <c r="B57" s="88" t="s">
        <v>446</v>
      </c>
      <c r="C57" s="68">
        <v>45621</v>
      </c>
      <c r="D57" s="89">
        <f>8603.76*1.21</f>
        <v>10410.5496</v>
      </c>
    </row>
    <row r="58" spans="1:4" ht="15.95" customHeight="1" x14ac:dyDescent="0.2">
      <c r="A58" s="88"/>
      <c r="B58" s="88"/>
      <c r="C58" s="68">
        <v>45702</v>
      </c>
      <c r="D58" s="90"/>
    </row>
    <row r="59" spans="1:4" ht="26.45" customHeight="1" x14ac:dyDescent="0.2">
      <c r="A59" s="88" t="s">
        <v>388</v>
      </c>
      <c r="B59" s="88" t="s">
        <v>447</v>
      </c>
      <c r="C59" s="68">
        <v>45621</v>
      </c>
      <c r="D59" s="89">
        <f>8780*1.21</f>
        <v>10623.8</v>
      </c>
    </row>
    <row r="60" spans="1:4" ht="20.45" customHeight="1" x14ac:dyDescent="0.2">
      <c r="A60" s="88"/>
      <c r="B60" s="88"/>
      <c r="C60" s="68">
        <v>45702</v>
      </c>
      <c r="D60" s="90"/>
    </row>
    <row r="61" spans="1:4" x14ac:dyDescent="0.2">
      <c r="A61" s="88" t="s">
        <v>384</v>
      </c>
      <c r="B61" s="88" t="s">
        <v>448</v>
      </c>
      <c r="C61" s="68">
        <v>45621</v>
      </c>
      <c r="D61" s="89">
        <f>1.21*7990.71</f>
        <v>9668.7590999999993</v>
      </c>
    </row>
    <row r="62" spans="1:4" x14ac:dyDescent="0.2">
      <c r="A62" s="88"/>
      <c r="B62" s="88"/>
      <c r="C62" s="68">
        <v>45702</v>
      </c>
      <c r="D62" s="90"/>
    </row>
    <row r="63" spans="1:4" x14ac:dyDescent="0.2">
      <c r="D63" s="30">
        <f>SUM(D49:D62)</f>
        <v>86087.603799999997</v>
      </c>
    </row>
    <row r="65" s="17" customFormat="1" x14ac:dyDescent="0.2"/>
    <row r="66" s="17" customFormat="1" x14ac:dyDescent="0.2"/>
    <row r="67" s="17" customFormat="1" x14ac:dyDescent="0.2"/>
    <row r="68" s="17" customFormat="1" x14ac:dyDescent="0.2"/>
    <row r="69" s="17" customFormat="1" x14ac:dyDescent="0.2"/>
    <row r="70" s="17" customFormat="1" x14ac:dyDescent="0.2"/>
    <row r="71" s="17" customFormat="1" x14ac:dyDescent="0.2"/>
    <row r="72" s="17" customFormat="1" x14ac:dyDescent="0.2"/>
    <row r="73" s="17" customFormat="1" x14ac:dyDescent="0.2"/>
    <row r="74" s="17" customFormat="1" x14ac:dyDescent="0.2"/>
    <row r="75" s="17" customFormat="1" x14ac:dyDescent="0.2"/>
  </sheetData>
  <mergeCells count="63">
    <mergeCell ref="A59:A60"/>
    <mergeCell ref="B59:B60"/>
    <mergeCell ref="D59:D60"/>
    <mergeCell ref="A61:A62"/>
    <mergeCell ref="B61:B62"/>
    <mergeCell ref="D61:D62"/>
    <mergeCell ref="A55:A56"/>
    <mergeCell ref="B55:B56"/>
    <mergeCell ref="D55:D56"/>
    <mergeCell ref="A57:A58"/>
    <mergeCell ref="B57:B58"/>
    <mergeCell ref="D57:D58"/>
    <mergeCell ref="A51:A52"/>
    <mergeCell ref="B51:B52"/>
    <mergeCell ref="D51:D52"/>
    <mergeCell ref="A53:A54"/>
    <mergeCell ref="B53:B54"/>
    <mergeCell ref="D53:D54"/>
    <mergeCell ref="A45:D45"/>
    <mergeCell ref="A47:D47"/>
    <mergeCell ref="A49:A50"/>
    <mergeCell ref="B49:B50"/>
    <mergeCell ref="D49:D50"/>
    <mergeCell ref="A38:A39"/>
    <mergeCell ref="B38:B39"/>
    <mergeCell ref="D38:D39"/>
    <mergeCell ref="A40:A41"/>
    <mergeCell ref="B40:B41"/>
    <mergeCell ref="D40:D41"/>
    <mergeCell ref="A34:A35"/>
    <mergeCell ref="B34:B35"/>
    <mergeCell ref="D34:D35"/>
    <mergeCell ref="A36:A37"/>
    <mergeCell ref="B36:B37"/>
    <mergeCell ref="D36:D37"/>
    <mergeCell ref="A30:A31"/>
    <mergeCell ref="B30:B31"/>
    <mergeCell ref="D30:D31"/>
    <mergeCell ref="A32:A33"/>
    <mergeCell ref="B32:B33"/>
    <mergeCell ref="D32:D33"/>
    <mergeCell ref="A22:A23"/>
    <mergeCell ref="B22:B23"/>
    <mergeCell ref="D22:D23"/>
    <mergeCell ref="A26:D26"/>
    <mergeCell ref="A28:D28"/>
    <mergeCell ref="A18:A19"/>
    <mergeCell ref="B18:B19"/>
    <mergeCell ref="D18:D19"/>
    <mergeCell ref="A20:A21"/>
    <mergeCell ref="B20:B21"/>
    <mergeCell ref="D20:D21"/>
    <mergeCell ref="A1:D1"/>
    <mergeCell ref="A3:D3"/>
    <mergeCell ref="A9:A10"/>
    <mergeCell ref="B9:B10"/>
    <mergeCell ref="D9:D10"/>
    <mergeCell ref="A14:D14"/>
    <mergeCell ref="A16:D16"/>
    <mergeCell ref="A5:D5"/>
    <mergeCell ref="A7:A8"/>
    <mergeCell ref="B7:B8"/>
    <mergeCell ref="D7:D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41F6F-13F8-45EB-A938-E2067D0B18B4}">
  <sheetPr>
    <tabColor theme="9" tint="0.39997558519241921"/>
  </sheetPr>
  <dimension ref="A1:D132"/>
  <sheetViews>
    <sheetView topLeftCell="A27" workbookViewId="0">
      <selection activeCell="D51" sqref="D51"/>
    </sheetView>
  </sheetViews>
  <sheetFormatPr baseColWidth="10" defaultColWidth="11.42578125" defaultRowHeight="14.25" x14ac:dyDescent="0.2"/>
  <cols>
    <col min="1" max="1" width="22.42578125" style="17" bestFit="1" customWidth="1"/>
    <col min="2" max="2" width="58.42578125" style="17" bestFit="1" customWidth="1"/>
    <col min="3" max="3" width="11.42578125" style="17"/>
    <col min="4" max="4" width="14.85546875" style="17" bestFit="1" customWidth="1"/>
    <col min="5" max="16384" width="11.42578125" style="17"/>
  </cols>
  <sheetData>
    <row r="1" spans="1:4" ht="23.25" x14ac:dyDescent="0.2">
      <c r="A1" s="97" t="s">
        <v>206</v>
      </c>
      <c r="B1" s="97"/>
      <c r="C1" s="97"/>
      <c r="D1" s="97"/>
    </row>
    <row r="3" spans="1:4" ht="20.25" x14ac:dyDescent="0.3">
      <c r="A3" s="98" t="s">
        <v>147</v>
      </c>
      <c r="B3" s="98"/>
      <c r="C3" s="98"/>
      <c r="D3" s="98"/>
    </row>
    <row r="5" spans="1:4" x14ac:dyDescent="0.2">
      <c r="A5" s="99" t="s">
        <v>208</v>
      </c>
      <c r="B5" s="100"/>
      <c r="C5" s="100"/>
      <c r="D5" s="101"/>
    </row>
    <row r="6" spans="1:4" ht="51" x14ac:dyDescent="0.2">
      <c r="A6" s="43" t="s">
        <v>209</v>
      </c>
      <c r="B6" s="44" t="s">
        <v>210</v>
      </c>
      <c r="C6" s="43" t="s">
        <v>211</v>
      </c>
      <c r="D6" s="44" t="s">
        <v>212</v>
      </c>
    </row>
    <row r="7" spans="1:4" x14ac:dyDescent="0.2">
      <c r="A7" s="88" t="s">
        <v>190</v>
      </c>
      <c r="B7" s="88" t="s">
        <v>428</v>
      </c>
      <c r="C7" s="68">
        <v>45292</v>
      </c>
      <c r="D7" s="96">
        <v>823810.59</v>
      </c>
    </row>
    <row r="8" spans="1:4" x14ac:dyDescent="0.2">
      <c r="A8" s="88"/>
      <c r="B8" s="95"/>
      <c r="C8" s="68">
        <v>45657</v>
      </c>
      <c r="D8" s="96"/>
    </row>
    <row r="9" spans="1:4" x14ac:dyDescent="0.2">
      <c r="A9" s="88" t="s">
        <v>192</v>
      </c>
      <c r="B9" s="88" t="s">
        <v>428</v>
      </c>
      <c r="C9" s="68">
        <v>45292</v>
      </c>
      <c r="D9" s="96">
        <v>355908.78</v>
      </c>
    </row>
    <row r="10" spans="1:4" x14ac:dyDescent="0.2">
      <c r="A10" s="88"/>
      <c r="B10" s="95"/>
      <c r="C10" s="68">
        <v>45657</v>
      </c>
      <c r="D10" s="96"/>
    </row>
    <row r="11" spans="1:4" x14ac:dyDescent="0.2">
      <c r="A11" s="88" t="s">
        <v>193</v>
      </c>
      <c r="B11" s="88" t="s">
        <v>428</v>
      </c>
      <c r="C11" s="68">
        <v>45292</v>
      </c>
      <c r="D11" s="96">
        <v>419391.38</v>
      </c>
    </row>
    <row r="12" spans="1:4" x14ac:dyDescent="0.2">
      <c r="A12" s="88"/>
      <c r="B12" s="95"/>
      <c r="C12" s="68">
        <v>45657</v>
      </c>
      <c r="D12" s="96"/>
    </row>
    <row r="13" spans="1:4" x14ac:dyDescent="0.2">
      <c r="A13" s="94" t="s">
        <v>194</v>
      </c>
      <c r="B13" s="88" t="s">
        <v>428</v>
      </c>
      <c r="C13" s="68">
        <v>45292</v>
      </c>
      <c r="D13" s="96">
        <v>504077.3</v>
      </c>
    </row>
    <row r="14" spans="1:4" x14ac:dyDescent="0.2">
      <c r="A14" s="94"/>
      <c r="B14" s="95"/>
      <c r="C14" s="68">
        <v>45657</v>
      </c>
      <c r="D14" s="96"/>
    </row>
    <row r="15" spans="1:4" x14ac:dyDescent="0.2">
      <c r="A15" s="88" t="s">
        <v>195</v>
      </c>
      <c r="B15" s="88" t="s">
        <v>196</v>
      </c>
      <c r="C15" s="68">
        <v>44927</v>
      </c>
      <c r="D15" s="111" t="s">
        <v>197</v>
      </c>
    </row>
    <row r="16" spans="1:4" x14ac:dyDescent="0.2">
      <c r="A16" s="88"/>
      <c r="B16" s="95"/>
      <c r="C16" s="68">
        <v>45291</v>
      </c>
      <c r="D16" s="90"/>
    </row>
    <row r="17" spans="1:4" x14ac:dyDescent="0.2">
      <c r="A17" s="88" t="s">
        <v>391</v>
      </c>
      <c r="B17" s="88" t="s">
        <v>392</v>
      </c>
      <c r="C17" s="68">
        <v>45292</v>
      </c>
      <c r="D17" s="111">
        <v>3000</v>
      </c>
    </row>
    <row r="18" spans="1:4" x14ac:dyDescent="0.2">
      <c r="A18" s="88"/>
      <c r="B18" s="95"/>
      <c r="C18" s="68">
        <v>45657</v>
      </c>
      <c r="D18" s="90"/>
    </row>
    <row r="19" spans="1:4" x14ac:dyDescent="0.2">
      <c r="A19" s="88" t="s">
        <v>393</v>
      </c>
      <c r="B19" s="88" t="s">
        <v>394</v>
      </c>
      <c r="C19" s="68">
        <v>45292</v>
      </c>
      <c r="D19" s="111">
        <v>18200</v>
      </c>
    </row>
    <row r="20" spans="1:4" x14ac:dyDescent="0.2">
      <c r="A20" s="88"/>
      <c r="B20" s="95"/>
      <c r="C20" s="68">
        <v>45657</v>
      </c>
      <c r="D20" s="90"/>
    </row>
    <row r="21" spans="1:4" x14ac:dyDescent="0.2">
      <c r="A21" s="88" t="s">
        <v>194</v>
      </c>
      <c r="B21" s="88" t="s">
        <v>395</v>
      </c>
      <c r="C21" s="68">
        <v>45292</v>
      </c>
      <c r="D21" s="111">
        <v>113599.8</v>
      </c>
    </row>
    <row r="22" spans="1:4" x14ac:dyDescent="0.2">
      <c r="A22" s="88"/>
      <c r="B22" s="95"/>
      <c r="C22" s="68">
        <v>45657</v>
      </c>
      <c r="D22" s="90"/>
    </row>
    <row r="23" spans="1:4" x14ac:dyDescent="0.2">
      <c r="A23" s="88" t="s">
        <v>396</v>
      </c>
      <c r="B23" s="88" t="s">
        <v>397</v>
      </c>
      <c r="C23" s="68">
        <v>45292</v>
      </c>
      <c r="D23" s="111">
        <v>449.28</v>
      </c>
    </row>
    <row r="24" spans="1:4" x14ac:dyDescent="0.2">
      <c r="A24" s="88"/>
      <c r="B24" s="95"/>
      <c r="C24" s="68">
        <v>45657</v>
      </c>
      <c r="D24" s="90"/>
    </row>
    <row r="25" spans="1:4" x14ac:dyDescent="0.2">
      <c r="A25" s="88" t="s">
        <v>398</v>
      </c>
      <c r="B25" s="88" t="s">
        <v>399</v>
      </c>
      <c r="C25" s="68">
        <v>45292</v>
      </c>
      <c r="D25" s="111">
        <v>8449.0400000000009</v>
      </c>
    </row>
    <row r="26" spans="1:4" x14ac:dyDescent="0.2">
      <c r="A26" s="88"/>
      <c r="B26" s="95"/>
      <c r="C26" s="68">
        <v>45657</v>
      </c>
      <c r="D26" s="90"/>
    </row>
    <row r="27" spans="1:4" x14ac:dyDescent="0.2">
      <c r="A27" s="88" t="s">
        <v>400</v>
      </c>
      <c r="B27" s="88" t="s">
        <v>399</v>
      </c>
      <c r="C27" s="68">
        <v>45292</v>
      </c>
      <c r="D27" s="111">
        <v>5803</v>
      </c>
    </row>
    <row r="28" spans="1:4" x14ac:dyDescent="0.2">
      <c r="A28" s="88"/>
      <c r="B28" s="95"/>
      <c r="C28" s="68">
        <v>45596</v>
      </c>
      <c r="D28" s="90"/>
    </row>
    <row r="29" spans="1:4" x14ac:dyDescent="0.2">
      <c r="A29" s="88" t="s">
        <v>401</v>
      </c>
      <c r="B29" s="88" t="s">
        <v>397</v>
      </c>
      <c r="C29" s="68">
        <v>45292</v>
      </c>
      <c r="D29" s="111">
        <v>3371.33</v>
      </c>
    </row>
    <row r="30" spans="1:4" x14ac:dyDescent="0.2">
      <c r="A30" s="88"/>
      <c r="B30" s="95"/>
      <c r="C30" s="68">
        <v>45657</v>
      </c>
      <c r="D30" s="90"/>
    </row>
    <row r="31" spans="1:4" x14ac:dyDescent="0.2">
      <c r="A31" s="88" t="s">
        <v>402</v>
      </c>
      <c r="B31" s="88" t="s">
        <v>397</v>
      </c>
      <c r="C31" s="68">
        <v>45292</v>
      </c>
      <c r="D31" s="111">
        <v>3358.06</v>
      </c>
    </row>
    <row r="32" spans="1:4" x14ac:dyDescent="0.2">
      <c r="A32" s="88"/>
      <c r="B32" s="95"/>
      <c r="C32" s="68">
        <v>45666</v>
      </c>
      <c r="D32" s="90"/>
    </row>
    <row r="33" spans="1:4" x14ac:dyDescent="0.2">
      <c r="A33" s="88" t="s">
        <v>403</v>
      </c>
      <c r="B33" s="88" t="s">
        <v>404</v>
      </c>
      <c r="C33" s="68">
        <v>45292</v>
      </c>
      <c r="D33" s="111">
        <v>672.45</v>
      </c>
    </row>
    <row r="34" spans="1:4" x14ac:dyDescent="0.2">
      <c r="A34" s="88"/>
      <c r="B34" s="95"/>
      <c r="C34" s="68">
        <v>45390</v>
      </c>
      <c r="D34" s="90"/>
    </row>
    <row r="35" spans="1:4" x14ac:dyDescent="0.2">
      <c r="A35" s="88" t="s">
        <v>203</v>
      </c>
      <c r="B35" s="88" t="s">
        <v>405</v>
      </c>
      <c r="C35" s="68">
        <v>45292</v>
      </c>
      <c r="D35" s="111">
        <v>16368.96</v>
      </c>
    </row>
    <row r="36" spans="1:4" x14ac:dyDescent="0.2">
      <c r="A36" s="88"/>
      <c r="B36" s="95"/>
      <c r="C36" s="68">
        <v>45657</v>
      </c>
      <c r="D36" s="90"/>
    </row>
    <row r="37" spans="1:4" x14ac:dyDescent="0.2">
      <c r="A37" s="88" t="s">
        <v>203</v>
      </c>
      <c r="B37" s="88" t="s">
        <v>406</v>
      </c>
      <c r="C37" s="68">
        <v>45292</v>
      </c>
      <c r="D37" s="111">
        <v>16368.96</v>
      </c>
    </row>
    <row r="38" spans="1:4" x14ac:dyDescent="0.2">
      <c r="A38" s="88"/>
      <c r="B38" s="95"/>
      <c r="C38" s="68">
        <v>45657</v>
      </c>
      <c r="D38" s="90"/>
    </row>
    <row r="39" spans="1:4" x14ac:dyDescent="0.2">
      <c r="A39" s="88" t="s">
        <v>407</v>
      </c>
      <c r="B39" s="88" t="s">
        <v>404</v>
      </c>
      <c r="C39" s="68">
        <v>45292</v>
      </c>
      <c r="D39" s="111">
        <v>1183.3699999999999</v>
      </c>
    </row>
    <row r="40" spans="1:4" x14ac:dyDescent="0.2">
      <c r="A40" s="88"/>
      <c r="B40" s="95"/>
      <c r="C40" s="68">
        <v>45473</v>
      </c>
      <c r="D40" s="90"/>
    </row>
    <row r="41" spans="1:4" x14ac:dyDescent="0.2">
      <c r="A41" s="48"/>
      <c r="B41" s="69"/>
      <c r="C41" s="70"/>
      <c r="D41" s="71">
        <f>SUM(D7:D40)</f>
        <v>2294012.2999999998</v>
      </c>
    </row>
    <row r="42" spans="1:4" x14ac:dyDescent="0.2">
      <c r="A42" s="48"/>
      <c r="B42" s="69"/>
      <c r="C42" s="70"/>
      <c r="D42" s="71"/>
    </row>
    <row r="43" spans="1:4" x14ac:dyDescent="0.2">
      <c r="A43" s="91" t="s">
        <v>207</v>
      </c>
      <c r="B43" s="92"/>
      <c r="C43" s="92"/>
      <c r="D43" s="93"/>
    </row>
    <row r="44" spans="1:4" ht="51" x14ac:dyDescent="0.2">
      <c r="A44" s="43" t="s">
        <v>209</v>
      </c>
      <c r="B44" s="44" t="s">
        <v>210</v>
      </c>
      <c r="C44" s="43" t="s">
        <v>211</v>
      </c>
      <c r="D44" s="44" t="s">
        <v>212</v>
      </c>
    </row>
    <row r="45" spans="1:4" x14ac:dyDescent="0.2">
      <c r="A45" s="88" t="s">
        <v>199</v>
      </c>
      <c r="B45" s="88" t="s">
        <v>200</v>
      </c>
      <c r="C45" s="68">
        <v>45292</v>
      </c>
      <c r="D45" s="90">
        <v>15780.76</v>
      </c>
    </row>
    <row r="46" spans="1:4" x14ac:dyDescent="0.2">
      <c r="A46" s="88"/>
      <c r="B46" s="88"/>
      <c r="C46" s="68">
        <v>45657</v>
      </c>
      <c r="D46" s="90"/>
    </row>
    <row r="47" spans="1:4" x14ac:dyDescent="0.2">
      <c r="A47" s="88" t="s">
        <v>201</v>
      </c>
      <c r="B47" s="88" t="s">
        <v>202</v>
      </c>
      <c r="C47" s="68">
        <v>45351</v>
      </c>
      <c r="D47" s="89">
        <v>20884.5</v>
      </c>
    </row>
    <row r="48" spans="1:4" x14ac:dyDescent="0.2">
      <c r="A48" s="88"/>
      <c r="B48" s="88"/>
      <c r="C48" s="68">
        <v>45603</v>
      </c>
      <c r="D48" s="90"/>
    </row>
    <row r="49" spans="1:4" x14ac:dyDescent="0.2">
      <c r="A49" s="88" t="s">
        <v>203</v>
      </c>
      <c r="B49" s="88" t="s">
        <v>204</v>
      </c>
      <c r="C49" s="68">
        <v>45292</v>
      </c>
      <c r="D49" s="89">
        <v>112500</v>
      </c>
    </row>
    <row r="50" spans="1:4" x14ac:dyDescent="0.2">
      <c r="A50" s="88"/>
      <c r="B50" s="88"/>
      <c r="C50" s="68">
        <v>45522</v>
      </c>
      <c r="D50" s="90"/>
    </row>
    <row r="51" spans="1:4" x14ac:dyDescent="0.2">
      <c r="D51" s="30">
        <f>SUM(D45:D50)</f>
        <v>149165.26</v>
      </c>
    </row>
    <row r="53" spans="1:4" ht="20.25" x14ac:dyDescent="0.3">
      <c r="A53" s="98" t="s">
        <v>339</v>
      </c>
      <c r="B53" s="98"/>
      <c r="C53" s="98"/>
      <c r="D53" s="98"/>
    </row>
    <row r="55" spans="1:4" x14ac:dyDescent="0.2">
      <c r="A55" s="99" t="s">
        <v>208</v>
      </c>
      <c r="B55" s="100"/>
      <c r="C55" s="100"/>
      <c r="D55" s="101"/>
    </row>
    <row r="56" spans="1:4" ht="51" x14ac:dyDescent="0.2">
      <c r="A56" s="43" t="s">
        <v>209</v>
      </c>
      <c r="B56" s="44" t="s">
        <v>210</v>
      </c>
      <c r="C56" s="43" t="s">
        <v>211</v>
      </c>
      <c r="D56" s="44" t="s">
        <v>212</v>
      </c>
    </row>
    <row r="57" spans="1:4" x14ac:dyDescent="0.2">
      <c r="A57" s="88" t="s">
        <v>408</v>
      </c>
      <c r="B57" s="88" t="s">
        <v>409</v>
      </c>
      <c r="C57" s="68">
        <v>45413</v>
      </c>
      <c r="D57" s="96">
        <v>55000</v>
      </c>
    </row>
    <row r="58" spans="1:4" x14ac:dyDescent="0.2">
      <c r="A58" s="88"/>
      <c r="B58" s="95"/>
      <c r="C58" s="68">
        <v>45657</v>
      </c>
      <c r="D58" s="96"/>
    </row>
    <row r="59" spans="1:4" x14ac:dyDescent="0.2">
      <c r="A59" s="88" t="s">
        <v>410</v>
      </c>
      <c r="B59" s="88" t="s">
        <v>404</v>
      </c>
      <c r="C59" s="68">
        <v>45404</v>
      </c>
      <c r="D59" s="96">
        <v>3492.53</v>
      </c>
    </row>
    <row r="60" spans="1:4" x14ac:dyDescent="0.2">
      <c r="A60" s="88"/>
      <c r="B60" s="95"/>
      <c r="C60" s="68">
        <v>45596</v>
      </c>
      <c r="D60" s="96"/>
    </row>
    <row r="61" spans="1:4" x14ac:dyDescent="0.2">
      <c r="A61" s="88" t="s">
        <v>411</v>
      </c>
      <c r="B61" s="88" t="s">
        <v>404</v>
      </c>
      <c r="C61" s="68">
        <v>45413</v>
      </c>
      <c r="D61" s="96">
        <v>2864.88</v>
      </c>
    </row>
    <row r="62" spans="1:4" x14ac:dyDescent="0.2">
      <c r="A62" s="88"/>
      <c r="B62" s="95"/>
      <c r="C62" s="68">
        <v>45777</v>
      </c>
      <c r="D62" s="96"/>
    </row>
    <row r="63" spans="1:4" x14ac:dyDescent="0.2">
      <c r="A63" s="94" t="s">
        <v>412</v>
      </c>
      <c r="B63" s="88" t="s">
        <v>404</v>
      </c>
      <c r="C63" s="68">
        <v>45401</v>
      </c>
      <c r="D63" s="96">
        <v>2129.25</v>
      </c>
    </row>
    <row r="64" spans="1:4" x14ac:dyDescent="0.2">
      <c r="A64" s="94"/>
      <c r="B64" s="95"/>
      <c r="C64" s="68">
        <v>45765</v>
      </c>
      <c r="D64" s="96"/>
    </row>
    <row r="65" spans="1:4" x14ac:dyDescent="0.2">
      <c r="A65" s="88" t="s">
        <v>413</v>
      </c>
      <c r="B65" s="88" t="s">
        <v>404</v>
      </c>
      <c r="C65" s="68">
        <v>45411</v>
      </c>
      <c r="D65" s="111">
        <v>2555.9499999999998</v>
      </c>
    </row>
    <row r="66" spans="1:4" x14ac:dyDescent="0.2">
      <c r="A66" s="88"/>
      <c r="B66" s="95"/>
      <c r="C66" s="68">
        <v>45770</v>
      </c>
      <c r="D66" s="90"/>
    </row>
    <row r="67" spans="1:4" x14ac:dyDescent="0.2">
      <c r="A67" s="48"/>
      <c r="B67" s="69"/>
      <c r="C67" s="70"/>
      <c r="D67" s="71">
        <f>SUM(D57:D66)</f>
        <v>66042.61</v>
      </c>
    </row>
    <row r="68" spans="1:4" x14ac:dyDescent="0.2">
      <c r="A68" s="48"/>
      <c r="B68" s="69"/>
      <c r="C68" s="70"/>
      <c r="D68" s="71"/>
    </row>
    <row r="69" spans="1:4" x14ac:dyDescent="0.2">
      <c r="A69" s="91" t="s">
        <v>207</v>
      </c>
      <c r="B69" s="92"/>
      <c r="C69" s="92"/>
      <c r="D69" s="93"/>
    </row>
    <row r="70" spans="1:4" ht="51" x14ac:dyDescent="0.2">
      <c r="A70" s="43" t="s">
        <v>209</v>
      </c>
      <c r="B70" s="44" t="s">
        <v>210</v>
      </c>
      <c r="C70" s="43" t="s">
        <v>211</v>
      </c>
      <c r="D70" s="44" t="s">
        <v>212</v>
      </c>
    </row>
    <row r="71" spans="1:4" x14ac:dyDescent="0.2">
      <c r="A71" s="88"/>
      <c r="B71" s="88"/>
      <c r="C71" s="68"/>
      <c r="D71" s="90"/>
    </row>
    <row r="72" spans="1:4" x14ac:dyDescent="0.2">
      <c r="A72" s="88"/>
      <c r="B72" s="88"/>
      <c r="C72" s="68"/>
      <c r="D72" s="90"/>
    </row>
    <row r="73" spans="1:4" x14ac:dyDescent="0.2">
      <c r="A73" s="88"/>
      <c r="B73" s="88"/>
      <c r="C73" s="68"/>
      <c r="D73" s="89"/>
    </row>
    <row r="74" spans="1:4" x14ac:dyDescent="0.2">
      <c r="A74" s="88"/>
      <c r="B74" s="88"/>
      <c r="C74" s="68"/>
      <c r="D74" s="90"/>
    </row>
    <row r="77" spans="1:4" ht="20.25" x14ac:dyDescent="0.3">
      <c r="A77" s="98" t="s">
        <v>341</v>
      </c>
      <c r="B77" s="98"/>
      <c r="C77" s="98"/>
      <c r="D77" s="98"/>
    </row>
    <row r="79" spans="1:4" x14ac:dyDescent="0.2">
      <c r="A79" s="99" t="s">
        <v>208</v>
      </c>
      <c r="B79" s="100"/>
      <c r="C79" s="100"/>
      <c r="D79" s="101"/>
    </row>
    <row r="80" spans="1:4" ht="51" x14ac:dyDescent="0.2">
      <c r="A80" s="43" t="s">
        <v>209</v>
      </c>
      <c r="B80" s="44" t="s">
        <v>210</v>
      </c>
      <c r="C80" s="43" t="s">
        <v>211</v>
      </c>
      <c r="D80" s="44" t="s">
        <v>212</v>
      </c>
    </row>
    <row r="81" spans="1:4" x14ac:dyDescent="0.2">
      <c r="A81" s="88" t="s">
        <v>192</v>
      </c>
      <c r="B81" s="88" t="s">
        <v>414</v>
      </c>
      <c r="C81" s="68">
        <v>45536</v>
      </c>
      <c r="D81" s="96">
        <v>19700.419999999998</v>
      </c>
    </row>
    <row r="82" spans="1:4" x14ac:dyDescent="0.2">
      <c r="A82" s="88"/>
      <c r="B82" s="95"/>
      <c r="C82" s="68">
        <v>45657</v>
      </c>
      <c r="D82" s="96"/>
    </row>
    <row r="83" spans="1:4" x14ac:dyDescent="0.2">
      <c r="A83" s="88" t="s">
        <v>193</v>
      </c>
      <c r="B83" s="88" t="s">
        <v>414</v>
      </c>
      <c r="C83" s="68">
        <v>45536</v>
      </c>
      <c r="D83" s="96">
        <v>19700.419999999998</v>
      </c>
    </row>
    <row r="84" spans="1:4" ht="14.1" customHeight="1" x14ac:dyDescent="0.2">
      <c r="A84" s="88"/>
      <c r="B84" s="95"/>
      <c r="C84" s="68">
        <v>45657</v>
      </c>
      <c r="D84" s="96"/>
    </row>
    <row r="85" spans="1:4" x14ac:dyDescent="0.2">
      <c r="A85" s="88" t="s">
        <v>194</v>
      </c>
      <c r="B85" s="88" t="s">
        <v>414</v>
      </c>
      <c r="C85" s="68">
        <v>45536</v>
      </c>
      <c r="D85" s="96">
        <v>19700.419999999998</v>
      </c>
    </row>
    <row r="86" spans="1:4" ht="14.1" customHeight="1" x14ac:dyDescent="0.2">
      <c r="A86" s="88"/>
      <c r="B86" s="95"/>
      <c r="C86" s="68">
        <v>45657</v>
      </c>
      <c r="D86" s="96"/>
    </row>
    <row r="87" spans="1:4" x14ac:dyDescent="0.2">
      <c r="A87" s="94" t="s">
        <v>415</v>
      </c>
      <c r="B87" s="88" t="s">
        <v>404</v>
      </c>
      <c r="C87" s="68">
        <v>45537</v>
      </c>
      <c r="D87" s="96">
        <v>1161.3599999999999</v>
      </c>
    </row>
    <row r="88" spans="1:4" x14ac:dyDescent="0.2">
      <c r="A88" s="94"/>
      <c r="B88" s="95"/>
      <c r="C88" s="68">
        <v>45901</v>
      </c>
      <c r="D88" s="96"/>
    </row>
    <row r="89" spans="1:4" x14ac:dyDescent="0.2">
      <c r="A89" s="94" t="s">
        <v>416</v>
      </c>
      <c r="B89" s="88" t="s">
        <v>404</v>
      </c>
      <c r="C89" s="68">
        <v>45566</v>
      </c>
      <c r="D89" s="96">
        <v>1161.3599999999999</v>
      </c>
    </row>
    <row r="90" spans="1:4" x14ac:dyDescent="0.2">
      <c r="A90" s="94"/>
      <c r="B90" s="95"/>
      <c r="C90" s="68">
        <v>45930</v>
      </c>
      <c r="D90" s="96"/>
    </row>
    <row r="91" spans="1:4" x14ac:dyDescent="0.2">
      <c r="A91" s="88" t="s">
        <v>417</v>
      </c>
      <c r="B91" s="88" t="s">
        <v>404</v>
      </c>
      <c r="C91" s="68">
        <v>45901</v>
      </c>
      <c r="D91" s="111">
        <v>1843.8</v>
      </c>
    </row>
    <row r="92" spans="1:4" x14ac:dyDescent="0.2">
      <c r="A92" s="88"/>
      <c r="B92" s="95"/>
      <c r="C92" s="68">
        <v>45900</v>
      </c>
      <c r="D92" s="90"/>
    </row>
    <row r="93" spans="1:4" x14ac:dyDescent="0.2">
      <c r="A93" s="48"/>
      <c r="B93" s="69"/>
      <c r="C93" s="70"/>
      <c r="D93" s="71">
        <f>SUM(D81:D92)</f>
        <v>63267.78</v>
      </c>
    </row>
    <row r="94" spans="1:4" x14ac:dyDescent="0.2">
      <c r="A94" s="48"/>
      <c r="B94" s="69"/>
      <c r="C94" s="70"/>
      <c r="D94" s="71"/>
    </row>
    <row r="95" spans="1:4" x14ac:dyDescent="0.2">
      <c r="A95" s="91" t="s">
        <v>207</v>
      </c>
      <c r="B95" s="92"/>
      <c r="C95" s="92"/>
      <c r="D95" s="93"/>
    </row>
    <row r="96" spans="1:4" ht="51" x14ac:dyDescent="0.2">
      <c r="A96" s="43" t="s">
        <v>209</v>
      </c>
      <c r="B96" s="44" t="s">
        <v>210</v>
      </c>
      <c r="C96" s="43" t="s">
        <v>211</v>
      </c>
      <c r="D96" s="44" t="s">
        <v>212</v>
      </c>
    </row>
    <row r="97" spans="1:4" x14ac:dyDescent="0.2">
      <c r="A97" s="88"/>
      <c r="B97" s="88"/>
      <c r="C97" s="68"/>
      <c r="D97" s="90"/>
    </row>
    <row r="98" spans="1:4" x14ac:dyDescent="0.2">
      <c r="A98" s="88"/>
      <c r="B98" s="88"/>
      <c r="C98" s="68"/>
      <c r="D98" s="90"/>
    </row>
    <row r="99" spans="1:4" x14ac:dyDescent="0.2">
      <c r="A99" s="88"/>
      <c r="B99" s="88"/>
      <c r="C99" s="68"/>
      <c r="D99" s="89"/>
    </row>
    <row r="100" spans="1:4" x14ac:dyDescent="0.2">
      <c r="A100" s="88"/>
      <c r="B100" s="88"/>
      <c r="C100" s="68"/>
      <c r="D100" s="90"/>
    </row>
    <row r="103" spans="1:4" ht="20.25" x14ac:dyDescent="0.3">
      <c r="A103" s="98" t="s">
        <v>342</v>
      </c>
      <c r="B103" s="98"/>
      <c r="C103" s="98"/>
      <c r="D103" s="98"/>
    </row>
    <row r="105" spans="1:4" x14ac:dyDescent="0.2">
      <c r="A105" s="99" t="s">
        <v>208</v>
      </c>
      <c r="B105" s="100"/>
      <c r="C105" s="100"/>
      <c r="D105" s="101"/>
    </row>
    <row r="106" spans="1:4" ht="51" x14ac:dyDescent="0.2">
      <c r="A106" s="43" t="s">
        <v>209</v>
      </c>
      <c r="B106" s="44" t="s">
        <v>210</v>
      </c>
      <c r="C106" s="43" t="s">
        <v>211</v>
      </c>
      <c r="D106" s="44" t="s">
        <v>212</v>
      </c>
    </row>
    <row r="107" spans="1:4" x14ac:dyDescent="0.2">
      <c r="A107" s="88" t="s">
        <v>418</v>
      </c>
      <c r="B107" s="88" t="s">
        <v>429</v>
      </c>
      <c r="C107" s="68">
        <v>45615</v>
      </c>
      <c r="D107" s="96">
        <v>10354.959999999999</v>
      </c>
    </row>
    <row r="108" spans="1:4" x14ac:dyDescent="0.2">
      <c r="A108" s="88"/>
      <c r="B108" s="95"/>
      <c r="C108" s="68">
        <v>45979</v>
      </c>
      <c r="D108" s="96"/>
    </row>
    <row r="109" spans="1:4" x14ac:dyDescent="0.2">
      <c r="A109" s="88" t="s">
        <v>391</v>
      </c>
      <c r="B109" s="88" t="s">
        <v>419</v>
      </c>
      <c r="C109" s="68">
        <v>45566</v>
      </c>
      <c r="D109" s="96">
        <v>13575</v>
      </c>
    </row>
    <row r="110" spans="1:4" x14ac:dyDescent="0.2">
      <c r="A110" s="88"/>
      <c r="B110" s="95"/>
      <c r="C110" s="68">
        <v>45838</v>
      </c>
      <c r="D110" s="96"/>
    </row>
    <row r="111" spans="1:4" x14ac:dyDescent="0.2">
      <c r="A111" s="88" t="s">
        <v>391</v>
      </c>
      <c r="B111" s="88" t="s">
        <v>420</v>
      </c>
      <c r="C111" s="68">
        <v>45627</v>
      </c>
      <c r="D111" s="96">
        <v>139440</v>
      </c>
    </row>
    <row r="112" spans="1:4" x14ac:dyDescent="0.2">
      <c r="A112" s="88"/>
      <c r="B112" s="95"/>
      <c r="C112" s="68">
        <v>46022</v>
      </c>
      <c r="D112" s="96"/>
    </row>
    <row r="113" spans="1:4" x14ac:dyDescent="0.2">
      <c r="A113" s="94" t="s">
        <v>391</v>
      </c>
      <c r="B113" s="88" t="s">
        <v>421</v>
      </c>
      <c r="C113" s="68">
        <v>45657</v>
      </c>
      <c r="D113" s="96">
        <v>188265</v>
      </c>
    </row>
    <row r="114" spans="1:4" x14ac:dyDescent="0.2">
      <c r="A114" s="94"/>
      <c r="B114" s="95"/>
      <c r="C114" s="68">
        <v>45885</v>
      </c>
      <c r="D114" s="96"/>
    </row>
    <row r="115" spans="1:4" x14ac:dyDescent="0.2">
      <c r="A115" s="88" t="s">
        <v>391</v>
      </c>
      <c r="B115" s="88" t="s">
        <v>422</v>
      </c>
      <c r="C115" s="68">
        <v>45657</v>
      </c>
      <c r="D115" s="111">
        <v>205380</v>
      </c>
    </row>
    <row r="116" spans="1:4" x14ac:dyDescent="0.2">
      <c r="A116" s="88"/>
      <c r="B116" s="95"/>
      <c r="C116" s="68">
        <v>45885</v>
      </c>
      <c r="D116" s="90"/>
    </row>
    <row r="117" spans="1:4" x14ac:dyDescent="0.2">
      <c r="A117" s="88" t="s">
        <v>391</v>
      </c>
      <c r="B117" s="88" t="s">
        <v>423</v>
      </c>
      <c r="C117" s="68">
        <v>45581</v>
      </c>
      <c r="D117" s="111">
        <v>106308.83</v>
      </c>
    </row>
    <row r="118" spans="1:4" x14ac:dyDescent="0.2">
      <c r="A118" s="88"/>
      <c r="B118" s="95"/>
      <c r="C118" s="68">
        <v>45930</v>
      </c>
      <c r="D118" s="90"/>
    </row>
    <row r="119" spans="1:4" x14ac:dyDescent="0.2">
      <c r="A119" s="88" t="s">
        <v>424</v>
      </c>
      <c r="B119" s="88" t="s">
        <v>425</v>
      </c>
      <c r="C119" s="68">
        <v>45566</v>
      </c>
      <c r="D119" s="111">
        <v>50539.42</v>
      </c>
    </row>
    <row r="120" spans="1:4" x14ac:dyDescent="0.2">
      <c r="A120" s="88"/>
      <c r="B120" s="95"/>
      <c r="C120" s="68">
        <v>45657</v>
      </c>
      <c r="D120" s="90"/>
    </row>
    <row r="121" spans="1:4" x14ac:dyDescent="0.2">
      <c r="A121" s="88" t="s">
        <v>426</v>
      </c>
      <c r="B121" s="88" t="s">
        <v>404</v>
      </c>
      <c r="C121" s="68">
        <v>45629</v>
      </c>
      <c r="D121" s="111">
        <v>1008.96</v>
      </c>
    </row>
    <row r="122" spans="1:4" x14ac:dyDescent="0.2">
      <c r="A122" s="88"/>
      <c r="B122" s="95"/>
      <c r="C122" s="68">
        <v>45993</v>
      </c>
      <c r="D122" s="90"/>
    </row>
    <row r="123" spans="1:4" x14ac:dyDescent="0.2">
      <c r="A123" s="88" t="s">
        <v>427</v>
      </c>
      <c r="B123" s="88" t="s">
        <v>404</v>
      </c>
      <c r="C123" s="68">
        <v>45628</v>
      </c>
      <c r="D123" s="111">
        <v>2275.6799999999998</v>
      </c>
    </row>
    <row r="124" spans="1:4" x14ac:dyDescent="0.2">
      <c r="A124" s="88"/>
      <c r="B124" s="95"/>
      <c r="C124" s="68">
        <v>45992</v>
      </c>
      <c r="D124" s="90"/>
    </row>
    <row r="125" spans="1:4" x14ac:dyDescent="0.2">
      <c r="A125" s="48"/>
      <c r="B125" s="69"/>
      <c r="C125" s="70"/>
      <c r="D125" s="71">
        <f>SUM(D107:D124)</f>
        <v>717147.85</v>
      </c>
    </row>
    <row r="126" spans="1:4" x14ac:dyDescent="0.2">
      <c r="A126" s="48"/>
      <c r="B126" s="69"/>
      <c r="C126" s="70"/>
      <c r="D126" s="71"/>
    </row>
    <row r="127" spans="1:4" x14ac:dyDescent="0.2">
      <c r="A127" s="91" t="s">
        <v>207</v>
      </c>
      <c r="B127" s="92"/>
      <c r="C127" s="92"/>
      <c r="D127" s="93"/>
    </row>
    <row r="128" spans="1:4" ht="51" x14ac:dyDescent="0.2">
      <c r="A128" s="43" t="s">
        <v>209</v>
      </c>
      <c r="B128" s="44" t="s">
        <v>210</v>
      </c>
      <c r="C128" s="43" t="s">
        <v>211</v>
      </c>
      <c r="D128" s="44" t="s">
        <v>212</v>
      </c>
    </row>
    <row r="129" spans="1:4" x14ac:dyDescent="0.2">
      <c r="A129" s="88"/>
      <c r="B129" s="88"/>
      <c r="C129" s="68"/>
      <c r="D129" s="90"/>
    </row>
    <row r="130" spans="1:4" x14ac:dyDescent="0.2">
      <c r="A130" s="88"/>
      <c r="B130" s="88"/>
      <c r="C130" s="68"/>
      <c r="D130" s="90"/>
    </row>
    <row r="131" spans="1:4" x14ac:dyDescent="0.2">
      <c r="A131" s="88"/>
      <c r="B131" s="88"/>
      <c r="C131" s="68"/>
      <c r="D131" s="89"/>
    </row>
    <row r="132" spans="1:4" x14ac:dyDescent="0.2">
      <c r="A132" s="88"/>
      <c r="B132" s="88"/>
      <c r="C132" s="68"/>
      <c r="D132" s="90"/>
    </row>
  </sheetData>
  <mergeCells count="151">
    <mergeCell ref="A131:A132"/>
    <mergeCell ref="B131:B132"/>
    <mergeCell ref="D131:D132"/>
    <mergeCell ref="A123:A124"/>
    <mergeCell ref="B123:B124"/>
    <mergeCell ref="D123:D124"/>
    <mergeCell ref="A127:D127"/>
    <mergeCell ref="A129:A130"/>
    <mergeCell ref="B129:B130"/>
    <mergeCell ref="D129:D130"/>
    <mergeCell ref="A119:A120"/>
    <mergeCell ref="B119:B120"/>
    <mergeCell ref="D119:D120"/>
    <mergeCell ref="A121:A122"/>
    <mergeCell ref="B121:B122"/>
    <mergeCell ref="D121:D122"/>
    <mergeCell ref="A115:A116"/>
    <mergeCell ref="B115:B116"/>
    <mergeCell ref="D115:D116"/>
    <mergeCell ref="A117:A118"/>
    <mergeCell ref="B117:B118"/>
    <mergeCell ref="D117:D118"/>
    <mergeCell ref="A111:A112"/>
    <mergeCell ref="B111:B112"/>
    <mergeCell ref="D111:D112"/>
    <mergeCell ref="A113:A114"/>
    <mergeCell ref="B113:B114"/>
    <mergeCell ref="D113:D114"/>
    <mergeCell ref="A103:D103"/>
    <mergeCell ref="A105:D105"/>
    <mergeCell ref="A107:A108"/>
    <mergeCell ref="B107:B108"/>
    <mergeCell ref="D107:D108"/>
    <mergeCell ref="A109:A110"/>
    <mergeCell ref="B109:B110"/>
    <mergeCell ref="D109:D110"/>
    <mergeCell ref="A95:D95"/>
    <mergeCell ref="A97:A98"/>
    <mergeCell ref="B97:B98"/>
    <mergeCell ref="D97:D98"/>
    <mergeCell ref="A99:A100"/>
    <mergeCell ref="B99:B100"/>
    <mergeCell ref="D99:D100"/>
    <mergeCell ref="A89:A90"/>
    <mergeCell ref="B89:B90"/>
    <mergeCell ref="D89:D90"/>
    <mergeCell ref="A91:A92"/>
    <mergeCell ref="B91:B92"/>
    <mergeCell ref="D91:D92"/>
    <mergeCell ref="A85:A86"/>
    <mergeCell ref="B85:B86"/>
    <mergeCell ref="D85:D86"/>
    <mergeCell ref="A87:A88"/>
    <mergeCell ref="B87:B88"/>
    <mergeCell ref="D87:D88"/>
    <mergeCell ref="A77:D77"/>
    <mergeCell ref="A79:D79"/>
    <mergeCell ref="A81:A82"/>
    <mergeCell ref="B81:B82"/>
    <mergeCell ref="D81:D82"/>
    <mergeCell ref="A83:A84"/>
    <mergeCell ref="B83:B84"/>
    <mergeCell ref="D83:D84"/>
    <mergeCell ref="A69:D69"/>
    <mergeCell ref="A71:A72"/>
    <mergeCell ref="B71:B72"/>
    <mergeCell ref="D71:D72"/>
    <mergeCell ref="A73:A74"/>
    <mergeCell ref="B73:B74"/>
    <mergeCell ref="D73:D74"/>
    <mergeCell ref="A63:A64"/>
    <mergeCell ref="B63:B64"/>
    <mergeCell ref="D63:D64"/>
    <mergeCell ref="A65:A66"/>
    <mergeCell ref="B65:B66"/>
    <mergeCell ref="D65:D66"/>
    <mergeCell ref="A59:A60"/>
    <mergeCell ref="B59:B60"/>
    <mergeCell ref="D59:D60"/>
    <mergeCell ref="A61:A62"/>
    <mergeCell ref="B61:B62"/>
    <mergeCell ref="D61:D62"/>
    <mergeCell ref="A49:A50"/>
    <mergeCell ref="B49:B50"/>
    <mergeCell ref="D49:D50"/>
    <mergeCell ref="A53:D53"/>
    <mergeCell ref="A55:D55"/>
    <mergeCell ref="A57:A58"/>
    <mergeCell ref="B57:B58"/>
    <mergeCell ref="D57:D58"/>
    <mergeCell ref="A43:D43"/>
    <mergeCell ref="A45:A46"/>
    <mergeCell ref="B45:B46"/>
    <mergeCell ref="D45:D46"/>
    <mergeCell ref="A47:A48"/>
    <mergeCell ref="B47:B48"/>
    <mergeCell ref="D47:D48"/>
    <mergeCell ref="A37:A38"/>
    <mergeCell ref="B37:B38"/>
    <mergeCell ref="D37:D38"/>
    <mergeCell ref="A39:A40"/>
    <mergeCell ref="B39:B40"/>
    <mergeCell ref="D39:D40"/>
    <mergeCell ref="A33:A34"/>
    <mergeCell ref="B33:B34"/>
    <mergeCell ref="D33:D34"/>
    <mergeCell ref="A35:A36"/>
    <mergeCell ref="B35:B36"/>
    <mergeCell ref="D35:D36"/>
    <mergeCell ref="A29:A30"/>
    <mergeCell ref="B29:B30"/>
    <mergeCell ref="D29:D30"/>
    <mergeCell ref="A31:A32"/>
    <mergeCell ref="B31:B32"/>
    <mergeCell ref="D31:D32"/>
    <mergeCell ref="A25:A26"/>
    <mergeCell ref="B25:B26"/>
    <mergeCell ref="D25:D26"/>
    <mergeCell ref="A27:A28"/>
    <mergeCell ref="B27:B28"/>
    <mergeCell ref="D27:D28"/>
    <mergeCell ref="A21:A22"/>
    <mergeCell ref="B21:B22"/>
    <mergeCell ref="D21:D22"/>
    <mergeCell ref="A23:A24"/>
    <mergeCell ref="B23:B24"/>
    <mergeCell ref="D23:D24"/>
    <mergeCell ref="A17:A18"/>
    <mergeCell ref="B17:B18"/>
    <mergeCell ref="D17:D18"/>
    <mergeCell ref="A19:A20"/>
    <mergeCell ref="B19:B20"/>
    <mergeCell ref="D19:D20"/>
    <mergeCell ref="A13:A14"/>
    <mergeCell ref="B13:B14"/>
    <mergeCell ref="D13:D14"/>
    <mergeCell ref="A15:A16"/>
    <mergeCell ref="B15:B16"/>
    <mergeCell ref="D15:D16"/>
    <mergeCell ref="A9:A10"/>
    <mergeCell ref="B9:B10"/>
    <mergeCell ref="D9:D10"/>
    <mergeCell ref="A11:A12"/>
    <mergeCell ref="B11:B12"/>
    <mergeCell ref="D11:D12"/>
    <mergeCell ref="A1:D1"/>
    <mergeCell ref="A3:D3"/>
    <mergeCell ref="A5:D5"/>
    <mergeCell ref="A7:A8"/>
    <mergeCell ref="B7:B8"/>
    <mergeCell ref="D7:D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0A82C-6675-49DF-A475-16E91C16413C}">
  <sheetPr>
    <tabColor theme="3" tint="0.59999389629810485"/>
  </sheetPr>
  <dimension ref="A1:D132"/>
  <sheetViews>
    <sheetView topLeftCell="A56" workbookViewId="0">
      <selection activeCell="B109" sqref="B109:B110"/>
    </sheetView>
  </sheetViews>
  <sheetFormatPr baseColWidth="10" defaultColWidth="11.42578125" defaultRowHeight="14.25" x14ac:dyDescent="0.2"/>
  <cols>
    <col min="1" max="1" width="22.42578125" style="17" bestFit="1" customWidth="1"/>
    <col min="2" max="2" width="58.42578125" style="17" bestFit="1" customWidth="1"/>
    <col min="3" max="3" width="11.42578125" style="17"/>
    <col min="4" max="4" width="14.85546875" style="17" bestFit="1" customWidth="1"/>
    <col min="5" max="16384" width="11.42578125" style="17"/>
  </cols>
  <sheetData>
    <row r="1" spans="1:4" ht="23.25" x14ac:dyDescent="0.2">
      <c r="A1" s="97" t="s">
        <v>205</v>
      </c>
      <c r="B1" s="97"/>
      <c r="C1" s="97"/>
      <c r="D1" s="97"/>
    </row>
    <row r="3" spans="1:4" ht="20.25" x14ac:dyDescent="0.3">
      <c r="A3" s="98" t="s">
        <v>120</v>
      </c>
      <c r="B3" s="98"/>
      <c r="C3" s="98"/>
      <c r="D3" s="98"/>
    </row>
    <row r="5" spans="1:4" ht="14.25" customHeight="1" x14ac:dyDescent="0.2">
      <c r="A5" s="99" t="s">
        <v>185</v>
      </c>
      <c r="B5" s="100"/>
      <c r="C5" s="100"/>
      <c r="D5" s="101"/>
    </row>
    <row r="6" spans="1:4" ht="51" x14ac:dyDescent="0.2">
      <c r="A6" s="43" t="s">
        <v>186</v>
      </c>
      <c r="B6" s="44" t="s">
        <v>187</v>
      </c>
      <c r="C6" s="43" t="s">
        <v>188</v>
      </c>
      <c r="D6" s="44" t="s">
        <v>189</v>
      </c>
    </row>
    <row r="7" spans="1:4" x14ac:dyDescent="0.2">
      <c r="A7" s="88" t="s">
        <v>190</v>
      </c>
      <c r="B7" s="88" t="s">
        <v>191</v>
      </c>
      <c r="C7" s="68">
        <v>45292</v>
      </c>
      <c r="D7" s="96">
        <v>823810.59</v>
      </c>
    </row>
    <row r="8" spans="1:4" x14ac:dyDescent="0.2">
      <c r="A8" s="88"/>
      <c r="B8" s="95"/>
      <c r="C8" s="68">
        <v>45657</v>
      </c>
      <c r="D8" s="96"/>
    </row>
    <row r="9" spans="1:4" x14ac:dyDescent="0.2">
      <c r="A9" s="88" t="s">
        <v>192</v>
      </c>
      <c r="B9" s="88" t="s">
        <v>191</v>
      </c>
      <c r="C9" s="68">
        <v>45292</v>
      </c>
      <c r="D9" s="96">
        <v>355908.78</v>
      </c>
    </row>
    <row r="10" spans="1:4" x14ac:dyDescent="0.2">
      <c r="A10" s="88"/>
      <c r="B10" s="95"/>
      <c r="C10" s="68">
        <v>45657</v>
      </c>
      <c r="D10" s="96"/>
    </row>
    <row r="11" spans="1:4" x14ac:dyDescent="0.2">
      <c r="A11" s="88" t="s">
        <v>193</v>
      </c>
      <c r="B11" s="88" t="s">
        <v>191</v>
      </c>
      <c r="C11" s="68">
        <v>45292</v>
      </c>
      <c r="D11" s="96">
        <v>419391.38</v>
      </c>
    </row>
    <row r="12" spans="1:4" x14ac:dyDescent="0.2">
      <c r="A12" s="88"/>
      <c r="B12" s="95"/>
      <c r="C12" s="68">
        <v>45657</v>
      </c>
      <c r="D12" s="96"/>
    </row>
    <row r="13" spans="1:4" x14ac:dyDescent="0.2">
      <c r="A13" s="94" t="s">
        <v>194</v>
      </c>
      <c r="B13" s="88" t="s">
        <v>191</v>
      </c>
      <c r="C13" s="68">
        <v>45292</v>
      </c>
      <c r="D13" s="96">
        <v>504077.3</v>
      </c>
    </row>
    <row r="14" spans="1:4" x14ac:dyDescent="0.2">
      <c r="A14" s="94"/>
      <c r="B14" s="95"/>
      <c r="C14" s="68">
        <v>45657</v>
      </c>
      <c r="D14" s="96"/>
    </row>
    <row r="15" spans="1:4" x14ac:dyDescent="0.2">
      <c r="A15" s="88" t="s">
        <v>195</v>
      </c>
      <c r="B15" s="88" t="s">
        <v>196</v>
      </c>
      <c r="C15" s="68">
        <v>44927</v>
      </c>
      <c r="D15" s="111" t="s">
        <v>197</v>
      </c>
    </row>
    <row r="16" spans="1:4" x14ac:dyDescent="0.2">
      <c r="A16" s="88"/>
      <c r="B16" s="95"/>
      <c r="C16" s="68">
        <v>45291</v>
      </c>
      <c r="D16" s="90"/>
    </row>
    <row r="17" spans="1:4" x14ac:dyDescent="0.2">
      <c r="A17" s="88" t="s">
        <v>391</v>
      </c>
      <c r="B17" s="88" t="s">
        <v>392</v>
      </c>
      <c r="C17" s="68">
        <v>45292</v>
      </c>
      <c r="D17" s="111">
        <v>3000</v>
      </c>
    </row>
    <row r="18" spans="1:4" x14ac:dyDescent="0.2">
      <c r="A18" s="88"/>
      <c r="B18" s="95"/>
      <c r="C18" s="68">
        <v>45657</v>
      </c>
      <c r="D18" s="90"/>
    </row>
    <row r="19" spans="1:4" x14ac:dyDescent="0.2">
      <c r="A19" s="88" t="s">
        <v>393</v>
      </c>
      <c r="B19" s="88" t="s">
        <v>394</v>
      </c>
      <c r="C19" s="68">
        <v>45292</v>
      </c>
      <c r="D19" s="111">
        <v>18200</v>
      </c>
    </row>
    <row r="20" spans="1:4" x14ac:dyDescent="0.2">
      <c r="A20" s="88"/>
      <c r="B20" s="95"/>
      <c r="C20" s="68">
        <v>45657</v>
      </c>
      <c r="D20" s="90"/>
    </row>
    <row r="21" spans="1:4" x14ac:dyDescent="0.2">
      <c r="A21" s="88" t="s">
        <v>194</v>
      </c>
      <c r="B21" s="88" t="s">
        <v>395</v>
      </c>
      <c r="C21" s="68">
        <v>45292</v>
      </c>
      <c r="D21" s="111">
        <v>113599.8</v>
      </c>
    </row>
    <row r="22" spans="1:4" x14ac:dyDescent="0.2">
      <c r="A22" s="88"/>
      <c r="B22" s="95"/>
      <c r="C22" s="68">
        <v>45657</v>
      </c>
      <c r="D22" s="90"/>
    </row>
    <row r="23" spans="1:4" x14ac:dyDescent="0.2">
      <c r="A23" s="88" t="s">
        <v>396</v>
      </c>
      <c r="B23" s="88" t="s">
        <v>397</v>
      </c>
      <c r="C23" s="68">
        <v>45292</v>
      </c>
      <c r="D23" s="111">
        <v>449.28</v>
      </c>
    </row>
    <row r="24" spans="1:4" x14ac:dyDescent="0.2">
      <c r="A24" s="88"/>
      <c r="B24" s="95"/>
      <c r="C24" s="68">
        <v>45657</v>
      </c>
      <c r="D24" s="90"/>
    </row>
    <row r="25" spans="1:4" x14ac:dyDescent="0.2">
      <c r="A25" s="88" t="s">
        <v>398</v>
      </c>
      <c r="B25" s="88" t="s">
        <v>399</v>
      </c>
      <c r="C25" s="68">
        <v>45292</v>
      </c>
      <c r="D25" s="111">
        <v>8449.0400000000009</v>
      </c>
    </row>
    <row r="26" spans="1:4" x14ac:dyDescent="0.2">
      <c r="A26" s="88"/>
      <c r="B26" s="95"/>
      <c r="C26" s="68">
        <v>45657</v>
      </c>
      <c r="D26" s="90"/>
    </row>
    <row r="27" spans="1:4" x14ac:dyDescent="0.2">
      <c r="A27" s="88" t="s">
        <v>400</v>
      </c>
      <c r="B27" s="88" t="s">
        <v>399</v>
      </c>
      <c r="C27" s="68">
        <v>45292</v>
      </c>
      <c r="D27" s="111">
        <v>5803</v>
      </c>
    </row>
    <row r="28" spans="1:4" x14ac:dyDescent="0.2">
      <c r="A28" s="88"/>
      <c r="B28" s="95"/>
      <c r="C28" s="68">
        <v>45596</v>
      </c>
      <c r="D28" s="90"/>
    </row>
    <row r="29" spans="1:4" x14ac:dyDescent="0.2">
      <c r="A29" s="88" t="s">
        <v>401</v>
      </c>
      <c r="B29" s="88" t="s">
        <v>397</v>
      </c>
      <c r="C29" s="68">
        <v>45292</v>
      </c>
      <c r="D29" s="111">
        <v>3371.33</v>
      </c>
    </row>
    <row r="30" spans="1:4" x14ac:dyDescent="0.2">
      <c r="A30" s="88"/>
      <c r="B30" s="95"/>
      <c r="C30" s="68">
        <v>45657</v>
      </c>
      <c r="D30" s="90"/>
    </row>
    <row r="31" spans="1:4" x14ac:dyDescent="0.2">
      <c r="A31" s="88" t="s">
        <v>402</v>
      </c>
      <c r="B31" s="88" t="s">
        <v>397</v>
      </c>
      <c r="C31" s="68">
        <v>45292</v>
      </c>
      <c r="D31" s="111">
        <v>3358.06</v>
      </c>
    </row>
    <row r="32" spans="1:4" x14ac:dyDescent="0.2">
      <c r="A32" s="88"/>
      <c r="B32" s="95"/>
      <c r="C32" s="68">
        <v>45666</v>
      </c>
      <c r="D32" s="90"/>
    </row>
    <row r="33" spans="1:4" x14ac:dyDescent="0.2">
      <c r="A33" s="88" t="s">
        <v>403</v>
      </c>
      <c r="B33" s="88" t="s">
        <v>404</v>
      </c>
      <c r="C33" s="68">
        <v>45292</v>
      </c>
      <c r="D33" s="111">
        <v>672.45</v>
      </c>
    </row>
    <row r="34" spans="1:4" x14ac:dyDescent="0.2">
      <c r="A34" s="88"/>
      <c r="B34" s="95"/>
      <c r="C34" s="68">
        <v>45390</v>
      </c>
      <c r="D34" s="90"/>
    </row>
    <row r="35" spans="1:4" x14ac:dyDescent="0.2">
      <c r="A35" s="88" t="s">
        <v>203</v>
      </c>
      <c r="B35" s="88" t="s">
        <v>405</v>
      </c>
      <c r="C35" s="68">
        <v>45292</v>
      </c>
      <c r="D35" s="111">
        <v>16368.96</v>
      </c>
    </row>
    <row r="36" spans="1:4" x14ac:dyDescent="0.2">
      <c r="A36" s="88"/>
      <c r="B36" s="95"/>
      <c r="C36" s="68">
        <v>45657</v>
      </c>
      <c r="D36" s="90"/>
    </row>
    <row r="37" spans="1:4" x14ac:dyDescent="0.2">
      <c r="A37" s="88" t="s">
        <v>203</v>
      </c>
      <c r="B37" s="88" t="s">
        <v>406</v>
      </c>
      <c r="C37" s="68">
        <v>45292</v>
      </c>
      <c r="D37" s="111">
        <v>16368.96</v>
      </c>
    </row>
    <row r="38" spans="1:4" x14ac:dyDescent="0.2">
      <c r="A38" s="88"/>
      <c r="B38" s="95"/>
      <c r="C38" s="68">
        <v>45657</v>
      </c>
      <c r="D38" s="90"/>
    </row>
    <row r="39" spans="1:4" x14ac:dyDescent="0.2">
      <c r="A39" s="88" t="s">
        <v>407</v>
      </c>
      <c r="B39" s="88" t="s">
        <v>404</v>
      </c>
      <c r="C39" s="68">
        <v>45292</v>
      </c>
      <c r="D39" s="111">
        <v>1183.3699999999999</v>
      </c>
    </row>
    <row r="40" spans="1:4" x14ac:dyDescent="0.2">
      <c r="A40" s="88"/>
      <c r="B40" s="95"/>
      <c r="C40" s="68">
        <v>45473</v>
      </c>
      <c r="D40" s="90"/>
    </row>
    <row r="41" spans="1:4" x14ac:dyDescent="0.2">
      <c r="A41" s="48"/>
      <c r="B41" s="69"/>
      <c r="C41" s="70"/>
      <c r="D41" s="71">
        <f>SUM(D7:D40)</f>
        <v>2294012.2999999998</v>
      </c>
    </row>
    <row r="42" spans="1:4" x14ac:dyDescent="0.2">
      <c r="A42" s="48"/>
      <c r="B42" s="69"/>
      <c r="C42" s="70"/>
      <c r="D42" s="71"/>
    </row>
    <row r="43" spans="1:4" ht="14.25" customHeight="1" x14ac:dyDescent="0.2">
      <c r="A43" s="99" t="s">
        <v>198</v>
      </c>
      <c r="B43" s="100"/>
      <c r="C43" s="100"/>
      <c r="D43" s="101"/>
    </row>
    <row r="44" spans="1:4" ht="51" x14ac:dyDescent="0.2">
      <c r="A44" s="43" t="s">
        <v>186</v>
      </c>
      <c r="B44" s="44" t="s">
        <v>187</v>
      </c>
      <c r="C44" s="43" t="s">
        <v>188</v>
      </c>
      <c r="D44" s="44" t="s">
        <v>189</v>
      </c>
    </row>
    <row r="45" spans="1:4" x14ac:dyDescent="0.2">
      <c r="A45" s="88" t="s">
        <v>199</v>
      </c>
      <c r="B45" s="88" t="s">
        <v>200</v>
      </c>
      <c r="C45" s="68">
        <v>45292</v>
      </c>
      <c r="D45" s="90">
        <v>15780.76</v>
      </c>
    </row>
    <row r="46" spans="1:4" x14ac:dyDescent="0.2">
      <c r="A46" s="88"/>
      <c r="B46" s="88"/>
      <c r="C46" s="68">
        <v>45657</v>
      </c>
      <c r="D46" s="90"/>
    </row>
    <row r="47" spans="1:4" x14ac:dyDescent="0.2">
      <c r="A47" s="88" t="s">
        <v>201</v>
      </c>
      <c r="B47" s="88" t="s">
        <v>202</v>
      </c>
      <c r="C47" s="68">
        <v>45351</v>
      </c>
      <c r="D47" s="89">
        <v>20884.5</v>
      </c>
    </row>
    <row r="48" spans="1:4" x14ac:dyDescent="0.2">
      <c r="A48" s="88"/>
      <c r="B48" s="88"/>
      <c r="C48" s="68">
        <v>45603</v>
      </c>
      <c r="D48" s="90"/>
    </row>
    <row r="49" spans="1:4" x14ac:dyDescent="0.2">
      <c r="A49" s="88" t="s">
        <v>203</v>
      </c>
      <c r="B49" s="88" t="s">
        <v>204</v>
      </c>
      <c r="C49" s="68">
        <v>45292</v>
      </c>
      <c r="D49" s="89">
        <v>112500</v>
      </c>
    </row>
    <row r="50" spans="1:4" x14ac:dyDescent="0.2">
      <c r="A50" s="88"/>
      <c r="B50" s="88"/>
      <c r="C50" s="68">
        <v>45522</v>
      </c>
      <c r="D50" s="90"/>
    </row>
    <row r="51" spans="1:4" x14ac:dyDescent="0.2">
      <c r="D51" s="30">
        <f>SUM(D45:D50)</f>
        <v>149165.26</v>
      </c>
    </row>
    <row r="53" spans="1:4" ht="20.25" x14ac:dyDescent="0.3">
      <c r="A53" s="98" t="s">
        <v>340</v>
      </c>
      <c r="B53" s="98"/>
      <c r="C53" s="98"/>
      <c r="D53" s="98"/>
    </row>
    <row r="55" spans="1:4" ht="14.25" customHeight="1" x14ac:dyDescent="0.2">
      <c r="A55" s="99" t="s">
        <v>185</v>
      </c>
      <c r="B55" s="100"/>
      <c r="C55" s="100"/>
      <c r="D55" s="101"/>
    </row>
    <row r="56" spans="1:4" ht="51" x14ac:dyDescent="0.2">
      <c r="A56" s="43" t="s">
        <v>186</v>
      </c>
      <c r="B56" s="44" t="s">
        <v>187</v>
      </c>
      <c r="C56" s="43" t="s">
        <v>188</v>
      </c>
      <c r="D56" s="44" t="s">
        <v>189</v>
      </c>
    </row>
    <row r="57" spans="1:4" x14ac:dyDescent="0.2">
      <c r="A57" s="88" t="s">
        <v>408</v>
      </c>
      <c r="B57" s="88" t="s">
        <v>409</v>
      </c>
      <c r="C57" s="68">
        <v>45413</v>
      </c>
      <c r="D57" s="96">
        <v>55000</v>
      </c>
    </row>
    <row r="58" spans="1:4" x14ac:dyDescent="0.2">
      <c r="A58" s="88"/>
      <c r="B58" s="95"/>
      <c r="C58" s="68">
        <v>45657</v>
      </c>
      <c r="D58" s="96"/>
    </row>
    <row r="59" spans="1:4" x14ac:dyDescent="0.2">
      <c r="A59" s="88" t="s">
        <v>410</v>
      </c>
      <c r="B59" s="88" t="s">
        <v>404</v>
      </c>
      <c r="C59" s="68">
        <v>45404</v>
      </c>
      <c r="D59" s="96">
        <v>3492.53</v>
      </c>
    </row>
    <row r="60" spans="1:4" x14ac:dyDescent="0.2">
      <c r="A60" s="88"/>
      <c r="B60" s="95"/>
      <c r="C60" s="68">
        <v>45596</v>
      </c>
      <c r="D60" s="96"/>
    </row>
    <row r="61" spans="1:4" x14ac:dyDescent="0.2">
      <c r="A61" s="88" t="s">
        <v>411</v>
      </c>
      <c r="B61" s="88" t="s">
        <v>404</v>
      </c>
      <c r="C61" s="68">
        <v>45413</v>
      </c>
      <c r="D61" s="96">
        <v>2864.88</v>
      </c>
    </row>
    <row r="62" spans="1:4" x14ac:dyDescent="0.2">
      <c r="A62" s="88"/>
      <c r="B62" s="95"/>
      <c r="C62" s="68">
        <v>45777</v>
      </c>
      <c r="D62" s="96"/>
    </row>
    <row r="63" spans="1:4" x14ac:dyDescent="0.2">
      <c r="A63" s="94" t="s">
        <v>412</v>
      </c>
      <c r="B63" s="88" t="s">
        <v>404</v>
      </c>
      <c r="C63" s="68">
        <v>45401</v>
      </c>
      <c r="D63" s="96">
        <v>2129.25</v>
      </c>
    </row>
    <row r="64" spans="1:4" x14ac:dyDescent="0.2">
      <c r="A64" s="94"/>
      <c r="B64" s="95"/>
      <c r="C64" s="68">
        <v>45765</v>
      </c>
      <c r="D64" s="96"/>
    </row>
    <row r="65" spans="1:4" x14ac:dyDescent="0.2">
      <c r="A65" s="88" t="s">
        <v>413</v>
      </c>
      <c r="B65" s="88" t="s">
        <v>404</v>
      </c>
      <c r="C65" s="68">
        <v>45411</v>
      </c>
      <c r="D65" s="111">
        <v>2555.9499999999998</v>
      </c>
    </row>
    <row r="66" spans="1:4" x14ac:dyDescent="0.2">
      <c r="A66" s="88"/>
      <c r="B66" s="95"/>
      <c r="C66" s="68">
        <v>45770</v>
      </c>
      <c r="D66" s="90"/>
    </row>
    <row r="67" spans="1:4" x14ac:dyDescent="0.2">
      <c r="A67" s="48"/>
      <c r="B67" s="69"/>
      <c r="C67" s="70"/>
      <c r="D67" s="71">
        <f>SUM(D57:D66)</f>
        <v>66042.61</v>
      </c>
    </row>
    <row r="68" spans="1:4" x14ac:dyDescent="0.2">
      <c r="A68" s="48"/>
      <c r="B68" s="69"/>
      <c r="C68" s="70"/>
      <c r="D68" s="71"/>
    </row>
    <row r="69" spans="1:4" ht="14.25" customHeight="1" x14ac:dyDescent="0.2">
      <c r="A69" s="99" t="s">
        <v>198</v>
      </c>
      <c r="B69" s="100"/>
      <c r="C69" s="100"/>
      <c r="D69" s="101"/>
    </row>
    <row r="70" spans="1:4" ht="51" x14ac:dyDescent="0.2">
      <c r="A70" s="43" t="s">
        <v>186</v>
      </c>
      <c r="B70" s="44" t="s">
        <v>187</v>
      </c>
      <c r="C70" s="43" t="s">
        <v>188</v>
      </c>
      <c r="D70" s="44" t="s">
        <v>189</v>
      </c>
    </row>
    <row r="71" spans="1:4" x14ac:dyDescent="0.2">
      <c r="A71" s="88"/>
      <c r="B71" s="88"/>
      <c r="C71" s="68"/>
      <c r="D71" s="90"/>
    </row>
    <row r="72" spans="1:4" x14ac:dyDescent="0.2">
      <c r="A72" s="88"/>
      <c r="B72" s="88"/>
      <c r="C72" s="68"/>
      <c r="D72" s="90"/>
    </row>
    <row r="73" spans="1:4" x14ac:dyDescent="0.2">
      <c r="A73" s="88"/>
      <c r="B73" s="88"/>
      <c r="C73" s="68"/>
      <c r="D73" s="89"/>
    </row>
    <row r="74" spans="1:4" x14ac:dyDescent="0.2">
      <c r="A74" s="88"/>
      <c r="B74" s="88"/>
      <c r="C74" s="68"/>
      <c r="D74" s="90"/>
    </row>
    <row r="77" spans="1:4" ht="20.25" x14ac:dyDescent="0.3">
      <c r="A77" s="98" t="s">
        <v>350</v>
      </c>
      <c r="B77" s="98"/>
      <c r="C77" s="98"/>
      <c r="D77" s="98"/>
    </row>
    <row r="79" spans="1:4" ht="14.25" customHeight="1" x14ac:dyDescent="0.2">
      <c r="A79" s="99" t="s">
        <v>185</v>
      </c>
      <c r="B79" s="100"/>
      <c r="C79" s="100"/>
      <c r="D79" s="101"/>
    </row>
    <row r="80" spans="1:4" ht="51" x14ac:dyDescent="0.2">
      <c r="A80" s="43" t="s">
        <v>186</v>
      </c>
      <c r="B80" s="44" t="s">
        <v>187</v>
      </c>
      <c r="C80" s="43" t="s">
        <v>188</v>
      </c>
      <c r="D80" s="44" t="s">
        <v>189</v>
      </c>
    </row>
    <row r="81" spans="1:4" x14ac:dyDescent="0.2">
      <c r="A81" s="88" t="s">
        <v>192</v>
      </c>
      <c r="B81" s="88" t="s">
        <v>414</v>
      </c>
      <c r="C81" s="68">
        <v>45536</v>
      </c>
      <c r="D81" s="96">
        <v>19700.419999999998</v>
      </c>
    </row>
    <row r="82" spans="1:4" x14ac:dyDescent="0.2">
      <c r="A82" s="88"/>
      <c r="B82" s="95"/>
      <c r="C82" s="68">
        <v>45657</v>
      </c>
      <c r="D82" s="96"/>
    </row>
    <row r="83" spans="1:4" x14ac:dyDescent="0.2">
      <c r="A83" s="88" t="s">
        <v>193</v>
      </c>
      <c r="B83" s="88" t="s">
        <v>414</v>
      </c>
      <c r="C83" s="68">
        <v>45536</v>
      </c>
      <c r="D83" s="96">
        <v>19700.419999999998</v>
      </c>
    </row>
    <row r="84" spans="1:4" ht="14.1" customHeight="1" x14ac:dyDescent="0.2">
      <c r="A84" s="88"/>
      <c r="B84" s="95"/>
      <c r="C84" s="68">
        <v>45657</v>
      </c>
      <c r="D84" s="96"/>
    </row>
    <row r="85" spans="1:4" x14ac:dyDescent="0.2">
      <c r="A85" s="88" t="s">
        <v>194</v>
      </c>
      <c r="B85" s="88" t="s">
        <v>414</v>
      </c>
      <c r="C85" s="68">
        <v>45536</v>
      </c>
      <c r="D85" s="96">
        <v>19700.419999999998</v>
      </c>
    </row>
    <row r="86" spans="1:4" ht="14.1" customHeight="1" x14ac:dyDescent="0.2">
      <c r="A86" s="88"/>
      <c r="B86" s="95"/>
      <c r="C86" s="68">
        <v>45657</v>
      </c>
      <c r="D86" s="96"/>
    </row>
    <row r="87" spans="1:4" x14ac:dyDescent="0.2">
      <c r="A87" s="94" t="s">
        <v>415</v>
      </c>
      <c r="B87" s="88" t="s">
        <v>404</v>
      </c>
      <c r="C87" s="68">
        <v>45537</v>
      </c>
      <c r="D87" s="96">
        <v>1161.3599999999999</v>
      </c>
    </row>
    <row r="88" spans="1:4" x14ac:dyDescent="0.2">
      <c r="A88" s="94"/>
      <c r="B88" s="95"/>
      <c r="C88" s="68">
        <v>45901</v>
      </c>
      <c r="D88" s="96"/>
    </row>
    <row r="89" spans="1:4" x14ac:dyDescent="0.2">
      <c r="A89" s="94" t="s">
        <v>416</v>
      </c>
      <c r="B89" s="88" t="s">
        <v>404</v>
      </c>
      <c r="C89" s="68">
        <v>45566</v>
      </c>
      <c r="D89" s="96">
        <v>1161.3599999999999</v>
      </c>
    </row>
    <row r="90" spans="1:4" x14ac:dyDescent="0.2">
      <c r="A90" s="94"/>
      <c r="B90" s="95"/>
      <c r="C90" s="68">
        <v>45930</v>
      </c>
      <c r="D90" s="96"/>
    </row>
    <row r="91" spans="1:4" x14ac:dyDescent="0.2">
      <c r="A91" s="88" t="s">
        <v>417</v>
      </c>
      <c r="B91" s="88" t="s">
        <v>404</v>
      </c>
      <c r="C91" s="68">
        <v>45901</v>
      </c>
      <c r="D91" s="111">
        <v>1843.8</v>
      </c>
    </row>
    <row r="92" spans="1:4" x14ac:dyDescent="0.2">
      <c r="A92" s="88"/>
      <c r="B92" s="95"/>
      <c r="C92" s="68">
        <v>45900</v>
      </c>
      <c r="D92" s="90"/>
    </row>
    <row r="93" spans="1:4" x14ac:dyDescent="0.2">
      <c r="A93" s="48"/>
      <c r="B93" s="69"/>
      <c r="C93" s="70"/>
      <c r="D93" s="71">
        <f>SUM(D81:D92)</f>
        <v>63267.78</v>
      </c>
    </row>
    <row r="94" spans="1:4" x14ac:dyDescent="0.2">
      <c r="A94" s="48"/>
      <c r="B94" s="69"/>
      <c r="C94" s="70"/>
      <c r="D94" s="71"/>
    </row>
    <row r="95" spans="1:4" ht="14.25" customHeight="1" x14ac:dyDescent="0.2">
      <c r="A95" s="99" t="s">
        <v>198</v>
      </c>
      <c r="B95" s="100"/>
      <c r="C95" s="100"/>
      <c r="D95" s="101"/>
    </row>
    <row r="96" spans="1:4" ht="51" x14ac:dyDescent="0.2">
      <c r="A96" s="43" t="s">
        <v>186</v>
      </c>
      <c r="B96" s="44" t="s">
        <v>187</v>
      </c>
      <c r="C96" s="43" t="s">
        <v>188</v>
      </c>
      <c r="D96" s="44" t="s">
        <v>189</v>
      </c>
    </row>
    <row r="97" spans="1:4" x14ac:dyDescent="0.2">
      <c r="A97" s="88"/>
      <c r="B97" s="88"/>
      <c r="C97" s="68"/>
      <c r="D97" s="90"/>
    </row>
    <row r="98" spans="1:4" x14ac:dyDescent="0.2">
      <c r="A98" s="88"/>
      <c r="B98" s="88"/>
      <c r="C98" s="68"/>
      <c r="D98" s="90"/>
    </row>
    <row r="99" spans="1:4" x14ac:dyDescent="0.2">
      <c r="A99" s="88"/>
      <c r="B99" s="88"/>
      <c r="C99" s="68"/>
      <c r="D99" s="89"/>
    </row>
    <row r="100" spans="1:4" x14ac:dyDescent="0.2">
      <c r="A100" s="88"/>
      <c r="B100" s="88"/>
      <c r="C100" s="68"/>
      <c r="D100" s="90"/>
    </row>
    <row r="103" spans="1:4" ht="20.25" x14ac:dyDescent="0.3">
      <c r="A103" s="98" t="s">
        <v>344</v>
      </c>
      <c r="B103" s="98"/>
      <c r="C103" s="98"/>
      <c r="D103" s="98"/>
    </row>
    <row r="105" spans="1:4" ht="14.25" customHeight="1" x14ac:dyDescent="0.2">
      <c r="A105" s="99" t="s">
        <v>185</v>
      </c>
      <c r="B105" s="100"/>
      <c r="C105" s="100"/>
      <c r="D105" s="101"/>
    </row>
    <row r="106" spans="1:4" ht="51" x14ac:dyDescent="0.2">
      <c r="A106" s="43" t="s">
        <v>186</v>
      </c>
      <c r="B106" s="44" t="s">
        <v>187</v>
      </c>
      <c r="C106" s="43" t="s">
        <v>188</v>
      </c>
      <c r="D106" s="44" t="s">
        <v>189</v>
      </c>
    </row>
    <row r="107" spans="1:4" x14ac:dyDescent="0.2">
      <c r="A107" s="88" t="s">
        <v>418</v>
      </c>
      <c r="B107" s="88" t="s">
        <v>429</v>
      </c>
      <c r="C107" s="68">
        <v>45615</v>
      </c>
      <c r="D107" s="96">
        <v>10354.959999999999</v>
      </c>
    </row>
    <row r="108" spans="1:4" x14ac:dyDescent="0.2">
      <c r="A108" s="88"/>
      <c r="B108" s="95"/>
      <c r="C108" s="68">
        <v>45979</v>
      </c>
      <c r="D108" s="96"/>
    </row>
    <row r="109" spans="1:4" x14ac:dyDescent="0.2">
      <c r="A109" s="88" t="s">
        <v>391</v>
      </c>
      <c r="B109" s="88" t="s">
        <v>419</v>
      </c>
      <c r="C109" s="68">
        <v>45566</v>
      </c>
      <c r="D109" s="96">
        <v>13575</v>
      </c>
    </row>
    <row r="110" spans="1:4" x14ac:dyDescent="0.2">
      <c r="A110" s="88"/>
      <c r="B110" s="95"/>
      <c r="C110" s="68">
        <v>45838</v>
      </c>
      <c r="D110" s="96"/>
    </row>
    <row r="111" spans="1:4" x14ac:dyDescent="0.2">
      <c r="A111" s="88" t="s">
        <v>391</v>
      </c>
      <c r="B111" s="88" t="s">
        <v>420</v>
      </c>
      <c r="C111" s="68">
        <v>45627</v>
      </c>
      <c r="D111" s="96">
        <v>139440</v>
      </c>
    </row>
    <row r="112" spans="1:4" x14ac:dyDescent="0.2">
      <c r="A112" s="88"/>
      <c r="B112" s="95"/>
      <c r="C112" s="68">
        <v>46022</v>
      </c>
      <c r="D112" s="96"/>
    </row>
    <row r="113" spans="1:4" x14ac:dyDescent="0.2">
      <c r="A113" s="94" t="s">
        <v>391</v>
      </c>
      <c r="B113" s="88" t="s">
        <v>421</v>
      </c>
      <c r="C113" s="68">
        <v>45657</v>
      </c>
      <c r="D113" s="96">
        <v>188265</v>
      </c>
    </row>
    <row r="114" spans="1:4" x14ac:dyDescent="0.2">
      <c r="A114" s="94"/>
      <c r="B114" s="95"/>
      <c r="C114" s="68">
        <v>45885</v>
      </c>
      <c r="D114" s="96"/>
    </row>
    <row r="115" spans="1:4" x14ac:dyDescent="0.2">
      <c r="A115" s="88" t="s">
        <v>391</v>
      </c>
      <c r="B115" s="88" t="s">
        <v>422</v>
      </c>
      <c r="C115" s="68">
        <v>45657</v>
      </c>
      <c r="D115" s="111">
        <v>205380</v>
      </c>
    </row>
    <row r="116" spans="1:4" x14ac:dyDescent="0.2">
      <c r="A116" s="88"/>
      <c r="B116" s="95"/>
      <c r="C116" s="68">
        <v>45885</v>
      </c>
      <c r="D116" s="90"/>
    </row>
    <row r="117" spans="1:4" x14ac:dyDescent="0.2">
      <c r="A117" s="88" t="s">
        <v>391</v>
      </c>
      <c r="B117" s="88" t="s">
        <v>423</v>
      </c>
      <c r="C117" s="68">
        <v>45581</v>
      </c>
      <c r="D117" s="111">
        <v>106308.83</v>
      </c>
    </row>
    <row r="118" spans="1:4" x14ac:dyDescent="0.2">
      <c r="A118" s="88"/>
      <c r="B118" s="95"/>
      <c r="C118" s="68">
        <v>45930</v>
      </c>
      <c r="D118" s="90"/>
    </row>
    <row r="119" spans="1:4" x14ac:dyDescent="0.2">
      <c r="A119" s="88" t="s">
        <v>424</v>
      </c>
      <c r="B119" s="88" t="s">
        <v>425</v>
      </c>
      <c r="C119" s="68">
        <v>45566</v>
      </c>
      <c r="D119" s="111">
        <v>50539.42</v>
      </c>
    </row>
    <row r="120" spans="1:4" x14ac:dyDescent="0.2">
      <c r="A120" s="88"/>
      <c r="B120" s="95"/>
      <c r="C120" s="68">
        <v>45657</v>
      </c>
      <c r="D120" s="90"/>
    </row>
    <row r="121" spans="1:4" x14ac:dyDescent="0.2">
      <c r="A121" s="88" t="s">
        <v>426</v>
      </c>
      <c r="B121" s="88" t="s">
        <v>404</v>
      </c>
      <c r="C121" s="68">
        <v>45629</v>
      </c>
      <c r="D121" s="111">
        <v>1008.96</v>
      </c>
    </row>
    <row r="122" spans="1:4" x14ac:dyDescent="0.2">
      <c r="A122" s="88"/>
      <c r="B122" s="95"/>
      <c r="C122" s="68">
        <v>45993</v>
      </c>
      <c r="D122" s="90"/>
    </row>
    <row r="123" spans="1:4" x14ac:dyDescent="0.2">
      <c r="A123" s="88" t="s">
        <v>427</v>
      </c>
      <c r="B123" s="88" t="s">
        <v>404</v>
      </c>
      <c r="C123" s="68">
        <v>45628</v>
      </c>
      <c r="D123" s="111">
        <v>2275.6799999999998</v>
      </c>
    </row>
    <row r="124" spans="1:4" x14ac:dyDescent="0.2">
      <c r="A124" s="88"/>
      <c r="B124" s="95"/>
      <c r="C124" s="68">
        <v>45992</v>
      </c>
      <c r="D124" s="90"/>
    </row>
    <row r="125" spans="1:4" x14ac:dyDescent="0.2">
      <c r="A125" s="48"/>
      <c r="B125" s="69"/>
      <c r="C125" s="70"/>
      <c r="D125" s="71">
        <f>SUM(D107:D124)</f>
        <v>717147.85</v>
      </c>
    </row>
    <row r="126" spans="1:4" x14ac:dyDescent="0.2">
      <c r="A126" s="48"/>
      <c r="B126" s="69"/>
      <c r="C126" s="70"/>
      <c r="D126" s="71"/>
    </row>
    <row r="127" spans="1:4" ht="14.25" customHeight="1" x14ac:dyDescent="0.2">
      <c r="A127" s="99" t="s">
        <v>198</v>
      </c>
      <c r="B127" s="100"/>
      <c r="C127" s="100"/>
      <c r="D127" s="101"/>
    </row>
    <row r="128" spans="1:4" ht="51" x14ac:dyDescent="0.2">
      <c r="A128" s="43" t="s">
        <v>186</v>
      </c>
      <c r="B128" s="44" t="s">
        <v>187</v>
      </c>
      <c r="C128" s="43" t="s">
        <v>188</v>
      </c>
      <c r="D128" s="44" t="s">
        <v>189</v>
      </c>
    </row>
    <row r="129" spans="1:4" x14ac:dyDescent="0.2">
      <c r="A129" s="88"/>
      <c r="B129" s="88"/>
      <c r="C129" s="68"/>
      <c r="D129" s="90"/>
    </row>
    <row r="130" spans="1:4" x14ac:dyDescent="0.2">
      <c r="A130" s="88"/>
      <c r="B130" s="88"/>
      <c r="C130" s="68"/>
      <c r="D130" s="90"/>
    </row>
    <row r="131" spans="1:4" x14ac:dyDescent="0.2">
      <c r="A131" s="88"/>
      <c r="B131" s="88"/>
      <c r="C131" s="68"/>
      <c r="D131" s="89"/>
    </row>
    <row r="132" spans="1:4" x14ac:dyDescent="0.2">
      <c r="A132" s="88"/>
      <c r="B132" s="88"/>
      <c r="C132" s="68"/>
      <c r="D132" s="90"/>
    </row>
  </sheetData>
  <mergeCells count="151">
    <mergeCell ref="A131:A132"/>
    <mergeCell ref="B131:B132"/>
    <mergeCell ref="D131:D132"/>
    <mergeCell ref="A123:A124"/>
    <mergeCell ref="B123:B124"/>
    <mergeCell ref="D123:D124"/>
    <mergeCell ref="A127:D127"/>
    <mergeCell ref="A129:A130"/>
    <mergeCell ref="B129:B130"/>
    <mergeCell ref="D129:D130"/>
    <mergeCell ref="A119:A120"/>
    <mergeCell ref="B119:B120"/>
    <mergeCell ref="D119:D120"/>
    <mergeCell ref="A121:A122"/>
    <mergeCell ref="B121:B122"/>
    <mergeCell ref="D121:D122"/>
    <mergeCell ref="A115:A116"/>
    <mergeCell ref="B115:B116"/>
    <mergeCell ref="D115:D116"/>
    <mergeCell ref="A117:A118"/>
    <mergeCell ref="B117:B118"/>
    <mergeCell ref="D117:D118"/>
    <mergeCell ref="A111:A112"/>
    <mergeCell ref="B111:B112"/>
    <mergeCell ref="D111:D112"/>
    <mergeCell ref="A113:A114"/>
    <mergeCell ref="B113:B114"/>
    <mergeCell ref="D113:D114"/>
    <mergeCell ref="A103:D103"/>
    <mergeCell ref="A105:D105"/>
    <mergeCell ref="A107:A108"/>
    <mergeCell ref="B107:B108"/>
    <mergeCell ref="D107:D108"/>
    <mergeCell ref="A109:A110"/>
    <mergeCell ref="B109:B110"/>
    <mergeCell ref="D109:D110"/>
    <mergeCell ref="A95:D95"/>
    <mergeCell ref="A97:A98"/>
    <mergeCell ref="B97:B98"/>
    <mergeCell ref="D97:D98"/>
    <mergeCell ref="A99:A100"/>
    <mergeCell ref="B99:B100"/>
    <mergeCell ref="D99:D100"/>
    <mergeCell ref="A89:A90"/>
    <mergeCell ref="B89:B90"/>
    <mergeCell ref="D89:D90"/>
    <mergeCell ref="A91:A92"/>
    <mergeCell ref="B91:B92"/>
    <mergeCell ref="D91:D92"/>
    <mergeCell ref="A85:A86"/>
    <mergeCell ref="B85:B86"/>
    <mergeCell ref="D85:D86"/>
    <mergeCell ref="A87:A88"/>
    <mergeCell ref="B87:B88"/>
    <mergeCell ref="D87:D88"/>
    <mergeCell ref="A77:D77"/>
    <mergeCell ref="A79:D79"/>
    <mergeCell ref="A81:A82"/>
    <mergeCell ref="B81:B82"/>
    <mergeCell ref="D81:D82"/>
    <mergeCell ref="A83:A84"/>
    <mergeCell ref="B83:B84"/>
    <mergeCell ref="D83:D84"/>
    <mergeCell ref="A69:D69"/>
    <mergeCell ref="A71:A72"/>
    <mergeCell ref="B71:B72"/>
    <mergeCell ref="D71:D72"/>
    <mergeCell ref="A73:A74"/>
    <mergeCell ref="B73:B74"/>
    <mergeCell ref="D73:D74"/>
    <mergeCell ref="A63:A64"/>
    <mergeCell ref="B63:B64"/>
    <mergeCell ref="D63:D64"/>
    <mergeCell ref="A65:A66"/>
    <mergeCell ref="B65:B66"/>
    <mergeCell ref="D65:D66"/>
    <mergeCell ref="A59:A60"/>
    <mergeCell ref="B59:B60"/>
    <mergeCell ref="D59:D60"/>
    <mergeCell ref="A61:A62"/>
    <mergeCell ref="B61:B62"/>
    <mergeCell ref="D61:D62"/>
    <mergeCell ref="A49:A50"/>
    <mergeCell ref="B49:B50"/>
    <mergeCell ref="D49:D50"/>
    <mergeCell ref="A53:D53"/>
    <mergeCell ref="A55:D55"/>
    <mergeCell ref="A57:A58"/>
    <mergeCell ref="B57:B58"/>
    <mergeCell ref="D57:D58"/>
    <mergeCell ref="A43:D43"/>
    <mergeCell ref="A45:A46"/>
    <mergeCell ref="B45:B46"/>
    <mergeCell ref="D45:D46"/>
    <mergeCell ref="A47:A48"/>
    <mergeCell ref="B47:B48"/>
    <mergeCell ref="D47:D48"/>
    <mergeCell ref="A37:A38"/>
    <mergeCell ref="B37:B38"/>
    <mergeCell ref="D37:D38"/>
    <mergeCell ref="A39:A40"/>
    <mergeCell ref="B39:B40"/>
    <mergeCell ref="D39:D40"/>
    <mergeCell ref="A33:A34"/>
    <mergeCell ref="B33:B34"/>
    <mergeCell ref="D33:D34"/>
    <mergeCell ref="A35:A36"/>
    <mergeCell ref="B35:B36"/>
    <mergeCell ref="D35:D36"/>
    <mergeCell ref="A29:A30"/>
    <mergeCell ref="B29:B30"/>
    <mergeCell ref="D29:D30"/>
    <mergeCell ref="A31:A32"/>
    <mergeCell ref="B31:B32"/>
    <mergeCell ref="D31:D32"/>
    <mergeCell ref="A25:A26"/>
    <mergeCell ref="B25:B26"/>
    <mergeCell ref="D25:D26"/>
    <mergeCell ref="A27:A28"/>
    <mergeCell ref="B27:B28"/>
    <mergeCell ref="D27:D28"/>
    <mergeCell ref="A21:A22"/>
    <mergeCell ref="B21:B22"/>
    <mergeCell ref="D21:D22"/>
    <mergeCell ref="A23:A24"/>
    <mergeCell ref="B23:B24"/>
    <mergeCell ref="D23:D24"/>
    <mergeCell ref="A17:A18"/>
    <mergeCell ref="B17:B18"/>
    <mergeCell ref="D17:D18"/>
    <mergeCell ref="A19:A20"/>
    <mergeCell ref="B19:B20"/>
    <mergeCell ref="D19:D20"/>
    <mergeCell ref="A13:A14"/>
    <mergeCell ref="B13:B14"/>
    <mergeCell ref="D13:D14"/>
    <mergeCell ref="A15:A16"/>
    <mergeCell ref="B15:B16"/>
    <mergeCell ref="D15:D16"/>
    <mergeCell ref="A9:A10"/>
    <mergeCell ref="B9:B10"/>
    <mergeCell ref="D9:D10"/>
    <mergeCell ref="A11:A12"/>
    <mergeCell ref="B11:B12"/>
    <mergeCell ref="D11:D12"/>
    <mergeCell ref="A1:D1"/>
    <mergeCell ref="A3:D3"/>
    <mergeCell ref="A5:D5"/>
    <mergeCell ref="A7:A8"/>
    <mergeCell ref="B7:B8"/>
    <mergeCell ref="D7:D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EFD28-54CF-403E-80B0-56BCF683578F}">
  <sheetPr>
    <tabColor theme="9" tint="0.39997558519241921"/>
  </sheetPr>
  <dimension ref="A1:D25"/>
  <sheetViews>
    <sheetView workbookViewId="0">
      <selection activeCell="C25" sqref="A24:XFD25"/>
    </sheetView>
  </sheetViews>
  <sheetFormatPr baseColWidth="10" defaultRowHeight="15" x14ac:dyDescent="0.25"/>
  <cols>
    <col min="1" max="1" width="29.42578125" customWidth="1"/>
    <col min="2" max="2" width="32.42578125" customWidth="1"/>
    <col min="3" max="3" width="26.42578125" customWidth="1"/>
    <col min="4" max="4" width="26.140625" customWidth="1"/>
  </cols>
  <sheetData>
    <row r="1" spans="1:4" ht="23.25" x14ac:dyDescent="0.25">
      <c r="A1" s="104" t="s">
        <v>215</v>
      </c>
      <c r="B1" s="104"/>
      <c r="C1" s="104"/>
      <c r="D1" s="104"/>
    </row>
    <row r="3" spans="1:4" ht="21" x14ac:dyDescent="0.35">
      <c r="A3" s="103" t="s">
        <v>147</v>
      </c>
      <c r="B3" s="103"/>
      <c r="C3" s="103"/>
      <c r="D3" s="103"/>
    </row>
    <row r="5" spans="1:4" ht="25.5" x14ac:dyDescent="0.25">
      <c r="A5" s="43" t="s">
        <v>209</v>
      </c>
      <c r="B5" s="44" t="s">
        <v>210</v>
      </c>
      <c r="C5" s="43" t="s">
        <v>211</v>
      </c>
      <c r="D5" s="44" t="s">
        <v>212</v>
      </c>
    </row>
    <row r="6" spans="1:4" x14ac:dyDescent="0.25">
      <c r="A6" s="88"/>
      <c r="B6" s="88"/>
      <c r="C6" s="42"/>
      <c r="D6" s="102"/>
    </row>
    <row r="7" spans="1:4" x14ac:dyDescent="0.25">
      <c r="A7" s="88"/>
      <c r="B7" s="88"/>
      <c r="C7" s="42"/>
      <c r="D7" s="102"/>
    </row>
    <row r="9" spans="1:4" ht="21" x14ac:dyDescent="0.35">
      <c r="A9" s="103" t="s">
        <v>339</v>
      </c>
      <c r="B9" s="103"/>
      <c r="C9" s="103"/>
      <c r="D9" s="103"/>
    </row>
    <row r="11" spans="1:4" ht="25.5" x14ac:dyDescent="0.25">
      <c r="A11" s="43" t="s">
        <v>209</v>
      </c>
      <c r="B11" s="44" t="s">
        <v>210</v>
      </c>
      <c r="C11" s="43" t="s">
        <v>211</v>
      </c>
      <c r="D11" s="44" t="s">
        <v>212</v>
      </c>
    </row>
    <row r="12" spans="1:4" x14ac:dyDescent="0.25">
      <c r="A12" s="88"/>
      <c r="B12" s="88"/>
      <c r="C12" s="42"/>
      <c r="D12" s="102"/>
    </row>
    <row r="13" spans="1:4" x14ac:dyDescent="0.25">
      <c r="A13" s="88"/>
      <c r="B13" s="88"/>
      <c r="C13" s="42"/>
      <c r="D13" s="102"/>
    </row>
    <row r="15" spans="1:4" ht="21" x14ac:dyDescent="0.35">
      <c r="A15" s="103" t="s">
        <v>341</v>
      </c>
      <c r="B15" s="103"/>
      <c r="C15" s="103"/>
      <c r="D15" s="103"/>
    </row>
    <row r="17" spans="1:4" ht="25.5" x14ac:dyDescent="0.25">
      <c r="A17" s="43" t="s">
        <v>209</v>
      </c>
      <c r="B17" s="44" t="s">
        <v>210</v>
      </c>
      <c r="C17" s="43" t="s">
        <v>211</v>
      </c>
      <c r="D17" s="44" t="s">
        <v>212</v>
      </c>
    </row>
    <row r="18" spans="1:4" x14ac:dyDescent="0.25">
      <c r="A18" s="88" t="s">
        <v>345</v>
      </c>
      <c r="B18" s="88" t="s">
        <v>346</v>
      </c>
      <c r="C18" s="42">
        <v>45517</v>
      </c>
      <c r="D18" s="102">
        <v>155745.15</v>
      </c>
    </row>
    <row r="19" spans="1:4" x14ac:dyDescent="0.25">
      <c r="A19" s="88"/>
      <c r="B19" s="88"/>
      <c r="C19" s="42">
        <v>46597</v>
      </c>
      <c r="D19" s="102"/>
    </row>
    <row r="21" spans="1:4" ht="21" x14ac:dyDescent="0.35">
      <c r="A21" s="103" t="s">
        <v>342</v>
      </c>
      <c r="B21" s="103"/>
      <c r="C21" s="103"/>
      <c r="D21" s="103"/>
    </row>
    <row r="23" spans="1:4" ht="25.5" x14ac:dyDescent="0.25">
      <c r="A23" s="43" t="s">
        <v>209</v>
      </c>
      <c r="B23" s="44" t="s">
        <v>210</v>
      </c>
      <c r="C23" s="43" t="s">
        <v>211</v>
      </c>
      <c r="D23" s="44" t="s">
        <v>212</v>
      </c>
    </row>
    <row r="24" spans="1:4" x14ac:dyDescent="0.25">
      <c r="A24" s="88" t="s">
        <v>347</v>
      </c>
      <c r="B24" s="88" t="s">
        <v>348</v>
      </c>
      <c r="C24" s="42" t="s">
        <v>349</v>
      </c>
      <c r="D24" s="102">
        <v>58080</v>
      </c>
    </row>
    <row r="25" spans="1:4" x14ac:dyDescent="0.25">
      <c r="A25" s="88"/>
      <c r="B25" s="88"/>
      <c r="C25" s="42">
        <v>45903</v>
      </c>
      <c r="D25" s="102"/>
    </row>
  </sheetData>
  <mergeCells count="17">
    <mergeCell ref="A24:A25"/>
    <mergeCell ref="B24:B25"/>
    <mergeCell ref="D24:D25"/>
    <mergeCell ref="A21:D21"/>
    <mergeCell ref="A15:D15"/>
    <mergeCell ref="A18:A19"/>
    <mergeCell ref="B18:B19"/>
    <mergeCell ref="D18:D19"/>
    <mergeCell ref="A9:D9"/>
    <mergeCell ref="A12:A13"/>
    <mergeCell ref="B12:B13"/>
    <mergeCell ref="D12:D13"/>
    <mergeCell ref="A6:A7"/>
    <mergeCell ref="B6:B7"/>
    <mergeCell ref="D6:D7"/>
    <mergeCell ref="A3:D3"/>
    <mergeCell ref="A1:D1"/>
  </mergeCells>
  <phoneticPr fontId="2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008B2-1EB6-4FE0-8861-06770CCE14CC}">
  <sheetPr>
    <tabColor theme="3" tint="0.59999389629810485"/>
  </sheetPr>
  <dimension ref="A1:A41"/>
  <sheetViews>
    <sheetView topLeftCell="A18" workbookViewId="0">
      <selection activeCell="A24" sqref="A24"/>
    </sheetView>
  </sheetViews>
  <sheetFormatPr baseColWidth="10" defaultRowHeight="15" x14ac:dyDescent="0.25"/>
  <cols>
    <col min="1" max="1" width="110.85546875" customWidth="1"/>
  </cols>
  <sheetData>
    <row r="1" spans="1:1" ht="21" x14ac:dyDescent="0.35">
      <c r="A1" s="45" t="s">
        <v>318</v>
      </c>
    </row>
    <row r="3" spans="1:1" ht="15.75" x14ac:dyDescent="0.25">
      <c r="A3" s="56" t="s">
        <v>273</v>
      </c>
    </row>
    <row r="4" spans="1:1" x14ac:dyDescent="0.25">
      <c r="A4" s="2"/>
    </row>
    <row r="5" spans="1:1" ht="30" x14ac:dyDescent="0.25">
      <c r="A5" s="72" t="s">
        <v>327</v>
      </c>
    </row>
    <row r="6" spans="1:1" x14ac:dyDescent="0.25">
      <c r="A6" s="73"/>
    </row>
    <row r="7" spans="1:1" ht="30" x14ac:dyDescent="0.25">
      <c r="A7" s="74" t="s">
        <v>328</v>
      </c>
    </row>
    <row r="8" spans="1:1" x14ac:dyDescent="0.25">
      <c r="A8" s="73"/>
    </row>
    <row r="9" spans="1:1" ht="45" x14ac:dyDescent="0.25">
      <c r="A9" s="74" t="s">
        <v>329</v>
      </c>
    </row>
    <row r="10" spans="1:1" x14ac:dyDescent="0.25">
      <c r="A10" s="72"/>
    </row>
    <row r="11" spans="1:1" ht="30" x14ac:dyDescent="0.25">
      <c r="A11" s="72" t="s">
        <v>330</v>
      </c>
    </row>
    <row r="12" spans="1:1" x14ac:dyDescent="0.25">
      <c r="A12" s="72"/>
    </row>
    <row r="13" spans="1:1" ht="45" x14ac:dyDescent="0.25">
      <c r="A13" s="72" t="s">
        <v>331</v>
      </c>
    </row>
    <row r="14" spans="1:1" x14ac:dyDescent="0.25">
      <c r="A14" s="2"/>
    </row>
    <row r="15" spans="1:1" x14ac:dyDescent="0.25">
      <c r="A15" s="57" t="s">
        <v>274</v>
      </c>
    </row>
    <row r="16" spans="1:1" x14ac:dyDescent="0.25">
      <c r="A16" s="2"/>
    </row>
    <row r="17" spans="1:1" ht="25.5" x14ac:dyDescent="0.25">
      <c r="A17" s="55" t="s">
        <v>275</v>
      </c>
    </row>
    <row r="18" spans="1:1" x14ac:dyDescent="0.25">
      <c r="A18" s="55"/>
    </row>
    <row r="19" spans="1:1" ht="25.5" x14ac:dyDescent="0.25">
      <c r="A19" s="55" t="s">
        <v>276</v>
      </c>
    </row>
    <row r="20" spans="1:1" x14ac:dyDescent="0.25">
      <c r="A20" s="55"/>
    </row>
    <row r="21" spans="1:1" ht="38.25" x14ac:dyDescent="0.25">
      <c r="A21" s="55" t="s">
        <v>277</v>
      </c>
    </row>
    <row r="22" spans="1:1" x14ac:dyDescent="0.25">
      <c r="A22" s="55"/>
    </row>
    <row r="23" spans="1:1" ht="38.25" x14ac:dyDescent="0.25">
      <c r="A23" s="55" t="s">
        <v>332</v>
      </c>
    </row>
    <row r="24" spans="1:1" x14ac:dyDescent="0.25">
      <c r="A24" s="2"/>
    </row>
    <row r="25" spans="1:1" x14ac:dyDescent="0.25">
      <c r="A25" s="57" t="s">
        <v>278</v>
      </c>
    </row>
    <row r="27" spans="1:1" x14ac:dyDescent="0.25">
      <c r="A27" s="55" t="s">
        <v>279</v>
      </c>
    </row>
    <row r="28" spans="1:1" x14ac:dyDescent="0.25">
      <c r="A28" s="55"/>
    </row>
    <row r="29" spans="1:1" x14ac:dyDescent="0.25">
      <c r="A29" s="55" t="s">
        <v>280</v>
      </c>
    </row>
    <row r="30" spans="1:1" x14ac:dyDescent="0.25">
      <c r="A30" s="55" t="s">
        <v>282</v>
      </c>
    </row>
    <row r="31" spans="1:1" x14ac:dyDescent="0.25">
      <c r="A31" s="55"/>
    </row>
    <row r="32" spans="1:1" ht="51" x14ac:dyDescent="0.25">
      <c r="A32" s="55" t="s">
        <v>281</v>
      </c>
    </row>
    <row r="33" spans="1:1" x14ac:dyDescent="0.25">
      <c r="A33" s="55"/>
    </row>
    <row r="34" spans="1:1" x14ac:dyDescent="0.25">
      <c r="A34" s="55" t="s">
        <v>283</v>
      </c>
    </row>
    <row r="35" spans="1:1" x14ac:dyDescent="0.25">
      <c r="A35" s="61" t="s">
        <v>284</v>
      </c>
    </row>
    <row r="36" spans="1:1" x14ac:dyDescent="0.25">
      <c r="A36" s="61" t="s">
        <v>285</v>
      </c>
    </row>
    <row r="37" spans="1:1" x14ac:dyDescent="0.25">
      <c r="A37" s="61" t="s">
        <v>286</v>
      </c>
    </row>
    <row r="38" spans="1:1" x14ac:dyDescent="0.25">
      <c r="A38" s="61" t="s">
        <v>287</v>
      </c>
    </row>
    <row r="39" spans="1:1" x14ac:dyDescent="0.25">
      <c r="A39" s="61" t="s">
        <v>288</v>
      </c>
    </row>
    <row r="40" spans="1:1" x14ac:dyDescent="0.25">
      <c r="A40" s="61" t="s">
        <v>289</v>
      </c>
    </row>
    <row r="41" spans="1:1" x14ac:dyDescent="0.25">
      <c r="A41" s="62" t="s">
        <v>290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9D422-6D36-4F40-B7A6-894F738ED2CD}">
  <sheetPr>
    <tabColor theme="3" tint="0.59999389629810485"/>
  </sheetPr>
  <dimension ref="A1:D25"/>
  <sheetViews>
    <sheetView workbookViewId="0">
      <selection activeCell="F24" sqref="F24"/>
    </sheetView>
  </sheetViews>
  <sheetFormatPr baseColWidth="10" defaultRowHeight="15" x14ac:dyDescent="0.25"/>
  <cols>
    <col min="1" max="1" width="29.42578125" customWidth="1"/>
    <col min="2" max="2" width="32.42578125" customWidth="1"/>
    <col min="3" max="3" width="26.42578125" customWidth="1"/>
    <col min="4" max="4" width="26.140625" customWidth="1"/>
  </cols>
  <sheetData>
    <row r="1" spans="1:4" ht="23.25" x14ac:dyDescent="0.25">
      <c r="A1" s="104" t="s">
        <v>216</v>
      </c>
      <c r="B1" s="104"/>
      <c r="C1" s="104"/>
      <c r="D1" s="104"/>
    </row>
    <row r="3" spans="1:4" ht="21" x14ac:dyDescent="0.35">
      <c r="A3" s="103" t="s">
        <v>120</v>
      </c>
      <c r="B3" s="103"/>
      <c r="C3" s="103"/>
      <c r="D3" s="103"/>
    </row>
    <row r="5" spans="1:4" ht="25.5" x14ac:dyDescent="0.25">
      <c r="A5" s="43" t="s">
        <v>186</v>
      </c>
      <c r="B5" s="44" t="s">
        <v>187</v>
      </c>
      <c r="C5" s="43" t="s">
        <v>188</v>
      </c>
      <c r="D5" s="44" t="s">
        <v>189</v>
      </c>
    </row>
    <row r="6" spans="1:4" x14ac:dyDescent="0.25">
      <c r="A6" s="88"/>
      <c r="B6" s="88"/>
      <c r="C6" s="42"/>
      <c r="D6" s="102"/>
    </row>
    <row r="7" spans="1:4" x14ac:dyDescent="0.25">
      <c r="A7" s="88"/>
      <c r="B7" s="88"/>
      <c r="C7" s="42"/>
      <c r="D7" s="102"/>
    </row>
    <row r="9" spans="1:4" ht="21" x14ac:dyDescent="0.35">
      <c r="A9" s="103" t="s">
        <v>340</v>
      </c>
      <c r="B9" s="103"/>
      <c r="C9" s="103"/>
      <c r="D9" s="103"/>
    </row>
    <row r="11" spans="1:4" ht="25.5" x14ac:dyDescent="0.25">
      <c r="A11" s="43" t="s">
        <v>186</v>
      </c>
      <c r="B11" s="44" t="s">
        <v>187</v>
      </c>
      <c r="C11" s="43" t="s">
        <v>188</v>
      </c>
      <c r="D11" s="44" t="s">
        <v>189</v>
      </c>
    </row>
    <row r="12" spans="1:4" x14ac:dyDescent="0.25">
      <c r="A12" s="88"/>
      <c r="B12" s="88"/>
      <c r="C12" s="42"/>
      <c r="D12" s="102"/>
    </row>
    <row r="13" spans="1:4" x14ac:dyDescent="0.25">
      <c r="A13" s="88"/>
      <c r="B13" s="88"/>
      <c r="C13" s="42"/>
      <c r="D13" s="102"/>
    </row>
    <row r="15" spans="1:4" ht="21" x14ac:dyDescent="0.35">
      <c r="A15" s="103" t="s">
        <v>350</v>
      </c>
      <c r="B15" s="103"/>
      <c r="C15" s="103"/>
      <c r="D15" s="103"/>
    </row>
    <row r="17" spans="1:4" ht="25.5" x14ac:dyDescent="0.25">
      <c r="A17" s="43" t="s">
        <v>186</v>
      </c>
      <c r="B17" s="44" t="s">
        <v>187</v>
      </c>
      <c r="C17" s="43" t="s">
        <v>188</v>
      </c>
      <c r="D17" s="44" t="s">
        <v>189</v>
      </c>
    </row>
    <row r="18" spans="1:4" x14ac:dyDescent="0.25">
      <c r="A18" s="88" t="str">
        <f>+'Lehiaketa publikoak 2024'!A18</f>
        <v>IAMETZA</v>
      </c>
      <c r="B18" s="88" t="s">
        <v>351</v>
      </c>
      <c r="C18" s="42">
        <f>+'Lehiaketa publikoak 2024'!C18</f>
        <v>45517</v>
      </c>
      <c r="D18" s="102">
        <f>+'Lehiaketa publikoak 2024'!D18</f>
        <v>155745.15</v>
      </c>
    </row>
    <row r="19" spans="1:4" x14ac:dyDescent="0.25">
      <c r="A19" s="88"/>
      <c r="B19" s="88"/>
      <c r="C19" s="42">
        <f>+'Lehiaketa publikoak 2024'!C19</f>
        <v>46597</v>
      </c>
      <c r="D19" s="102"/>
    </row>
    <row r="21" spans="1:4" ht="21" x14ac:dyDescent="0.35">
      <c r="A21" s="103" t="s">
        <v>344</v>
      </c>
      <c r="B21" s="103"/>
      <c r="C21" s="103"/>
      <c r="D21" s="103"/>
    </row>
    <row r="23" spans="1:4" ht="25.5" x14ac:dyDescent="0.25">
      <c r="A23" s="43" t="s">
        <v>186</v>
      </c>
      <c r="B23" s="44" t="s">
        <v>187</v>
      </c>
      <c r="C23" s="43" t="s">
        <v>188</v>
      </c>
      <c r="D23" s="44" t="s">
        <v>189</v>
      </c>
    </row>
    <row r="24" spans="1:4" x14ac:dyDescent="0.25">
      <c r="A24" s="88" t="str">
        <f>+'Lehiaketa publikoak 2024'!A24</f>
        <v>NAIDER ANÁLISIS Y ACCIÓN SOCIOECONÓMICA, S.L</v>
      </c>
      <c r="B24" s="88" t="s">
        <v>352</v>
      </c>
      <c r="C24" s="42" t="str">
        <f>+'Lehiaketa publikoak 2024'!C24</f>
        <v>204/9/03</v>
      </c>
      <c r="D24" s="102">
        <f>+'Lehiaketa publikoak 2024'!D24</f>
        <v>58080</v>
      </c>
    </row>
    <row r="25" spans="1:4" x14ac:dyDescent="0.25">
      <c r="A25" s="88"/>
      <c r="B25" s="88"/>
      <c r="C25" s="42">
        <f>+'Lehiaketa publikoak 2024'!C25</f>
        <v>45903</v>
      </c>
      <c r="D25" s="102"/>
    </row>
  </sheetData>
  <mergeCells count="17">
    <mergeCell ref="A21:D21"/>
    <mergeCell ref="A24:A25"/>
    <mergeCell ref="B24:B25"/>
    <mergeCell ref="D24:D25"/>
    <mergeCell ref="A18:A19"/>
    <mergeCell ref="B18:B19"/>
    <mergeCell ref="D18:D19"/>
    <mergeCell ref="A9:D9"/>
    <mergeCell ref="A12:A13"/>
    <mergeCell ref="B12:B13"/>
    <mergeCell ref="D12:D13"/>
    <mergeCell ref="A15:D15"/>
    <mergeCell ref="A1:D1"/>
    <mergeCell ref="A3:D3"/>
    <mergeCell ref="A6:A7"/>
    <mergeCell ref="B6:B7"/>
    <mergeCell ref="D6:D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9B44C-58B1-4D96-B22F-DB4CDD2ECBA3}">
  <sheetPr>
    <tabColor theme="9" tint="0.59999389629810485"/>
  </sheetPr>
  <dimension ref="A1:C17"/>
  <sheetViews>
    <sheetView workbookViewId="0">
      <selection activeCell="A10" sqref="A10"/>
    </sheetView>
  </sheetViews>
  <sheetFormatPr baseColWidth="10" defaultRowHeight="15" x14ac:dyDescent="0.25"/>
  <cols>
    <col min="1" max="1" width="58" bestFit="1" customWidth="1"/>
    <col min="2" max="2" width="31.85546875" customWidth="1"/>
    <col min="3" max="3" width="17.42578125" customWidth="1"/>
  </cols>
  <sheetData>
    <row r="1" spans="1:3" x14ac:dyDescent="0.25">
      <c r="A1" s="59" t="s">
        <v>232</v>
      </c>
      <c r="B1" s="59" t="s">
        <v>233</v>
      </c>
      <c r="C1" s="59" t="s">
        <v>240</v>
      </c>
    </row>
    <row r="3" spans="1:3" x14ac:dyDescent="0.25">
      <c r="A3" t="s">
        <v>190</v>
      </c>
      <c r="B3" s="58" t="s">
        <v>234</v>
      </c>
      <c r="C3" s="58" t="s">
        <v>238</v>
      </c>
    </row>
    <row r="4" spans="1:3" x14ac:dyDescent="0.25">
      <c r="A4" t="s">
        <v>192</v>
      </c>
      <c r="B4" s="58" t="s">
        <v>235</v>
      </c>
      <c r="C4" s="58" t="s">
        <v>241</v>
      </c>
    </row>
    <row r="5" spans="1:3" x14ac:dyDescent="0.25">
      <c r="A5" t="s">
        <v>193</v>
      </c>
      <c r="B5" s="58" t="s">
        <v>236</v>
      </c>
      <c r="C5" s="58" t="s">
        <v>239</v>
      </c>
    </row>
    <row r="6" spans="1:3" x14ac:dyDescent="0.25">
      <c r="A6" t="s">
        <v>194</v>
      </c>
      <c r="B6" s="58" t="s">
        <v>237</v>
      </c>
      <c r="C6" s="58" t="s">
        <v>241</v>
      </c>
    </row>
    <row r="9" spans="1:3" x14ac:dyDescent="0.25">
      <c r="A9" s="59" t="s">
        <v>308</v>
      </c>
      <c r="B9" s="59" t="s">
        <v>300</v>
      </c>
    </row>
    <row r="10" spans="1:3" x14ac:dyDescent="0.25">
      <c r="A10" t="s">
        <v>251</v>
      </c>
      <c r="B10" t="s">
        <v>252</v>
      </c>
    </row>
    <row r="11" spans="1:3" x14ac:dyDescent="0.25">
      <c r="A11" t="s">
        <v>301</v>
      </c>
      <c r="B11" t="s">
        <v>253</v>
      </c>
    </row>
    <row r="12" spans="1:3" x14ac:dyDescent="0.25">
      <c r="A12" t="s">
        <v>302</v>
      </c>
      <c r="B12" t="s">
        <v>254</v>
      </c>
    </row>
    <row r="13" spans="1:3" x14ac:dyDescent="0.25">
      <c r="A13" t="s">
        <v>303</v>
      </c>
      <c r="B13" t="s">
        <v>255</v>
      </c>
    </row>
    <row r="14" spans="1:3" x14ac:dyDescent="0.25">
      <c r="A14" t="s">
        <v>304</v>
      </c>
      <c r="B14" t="s">
        <v>256</v>
      </c>
    </row>
    <row r="15" spans="1:3" x14ac:dyDescent="0.25">
      <c r="A15" t="s">
        <v>305</v>
      </c>
      <c r="B15" t="s">
        <v>257</v>
      </c>
    </row>
    <row r="16" spans="1:3" x14ac:dyDescent="0.25">
      <c r="A16" t="s">
        <v>306</v>
      </c>
      <c r="B16" t="s">
        <v>258</v>
      </c>
    </row>
    <row r="17" spans="1:2" x14ac:dyDescent="0.25">
      <c r="A17" t="s">
        <v>307</v>
      </c>
      <c r="B17" t="s">
        <v>259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72A60-0C1B-4B61-8F5B-8A91F28E00B4}">
  <sheetPr>
    <tabColor theme="3" tint="0.59999389629810485"/>
  </sheetPr>
  <dimension ref="A1:C16"/>
  <sheetViews>
    <sheetView workbookViewId="0">
      <selection activeCell="F33" sqref="F33"/>
    </sheetView>
  </sheetViews>
  <sheetFormatPr baseColWidth="10" defaultRowHeight="15" x14ac:dyDescent="0.25"/>
  <cols>
    <col min="1" max="1" width="58" bestFit="1" customWidth="1"/>
    <col min="2" max="2" width="31.85546875" customWidth="1"/>
    <col min="3" max="3" width="17.42578125" customWidth="1"/>
  </cols>
  <sheetData>
    <row r="1" spans="1:3" x14ac:dyDescent="0.25">
      <c r="A1" s="59" t="s">
        <v>262</v>
      </c>
      <c r="B1" s="59" t="s">
        <v>263</v>
      </c>
      <c r="C1" s="59" t="s">
        <v>264</v>
      </c>
    </row>
    <row r="3" spans="1:3" x14ac:dyDescent="0.25">
      <c r="A3" t="s">
        <v>268</v>
      </c>
      <c r="B3" s="58" t="s">
        <v>234</v>
      </c>
      <c r="C3" s="58" t="s">
        <v>265</v>
      </c>
    </row>
    <row r="4" spans="1:3" x14ac:dyDescent="0.25">
      <c r="A4" t="s">
        <v>269</v>
      </c>
      <c r="B4" s="58" t="s">
        <v>235</v>
      </c>
      <c r="C4" s="58" t="s">
        <v>266</v>
      </c>
    </row>
    <row r="5" spans="1:3" x14ac:dyDescent="0.25">
      <c r="A5" t="s">
        <v>270</v>
      </c>
      <c r="B5" s="58" t="s">
        <v>236</v>
      </c>
      <c r="C5" s="58" t="s">
        <v>267</v>
      </c>
    </row>
    <row r="6" spans="1:3" x14ac:dyDescent="0.25">
      <c r="A6" t="s">
        <v>271</v>
      </c>
      <c r="B6" s="58" t="s">
        <v>237</v>
      </c>
      <c r="C6" s="58" t="s">
        <v>266</v>
      </c>
    </row>
    <row r="8" spans="1:3" x14ac:dyDescent="0.25">
      <c r="A8" s="59" t="s">
        <v>291</v>
      </c>
      <c r="B8" s="59" t="s">
        <v>292</v>
      </c>
    </row>
    <row r="9" spans="1:3" x14ac:dyDescent="0.25">
      <c r="A9" t="s">
        <v>272</v>
      </c>
      <c r="B9" t="s">
        <v>252</v>
      </c>
    </row>
    <row r="10" spans="1:3" x14ac:dyDescent="0.25">
      <c r="A10" t="s">
        <v>294</v>
      </c>
      <c r="B10" t="s">
        <v>253</v>
      </c>
    </row>
    <row r="11" spans="1:3" x14ac:dyDescent="0.25">
      <c r="A11" t="s">
        <v>293</v>
      </c>
      <c r="B11" t="s">
        <v>254</v>
      </c>
    </row>
    <row r="12" spans="1:3" x14ac:dyDescent="0.25">
      <c r="A12" t="s">
        <v>295</v>
      </c>
      <c r="B12" t="s">
        <v>255</v>
      </c>
    </row>
    <row r="13" spans="1:3" x14ac:dyDescent="0.25">
      <c r="A13" t="s">
        <v>296</v>
      </c>
      <c r="B13" t="s">
        <v>256</v>
      </c>
    </row>
    <row r="14" spans="1:3" x14ac:dyDescent="0.25">
      <c r="A14" t="s">
        <v>297</v>
      </c>
      <c r="B14" t="s">
        <v>257</v>
      </c>
    </row>
    <row r="15" spans="1:3" x14ac:dyDescent="0.25">
      <c r="A15" t="s">
        <v>298</v>
      </c>
      <c r="B15" t="s">
        <v>258</v>
      </c>
    </row>
    <row r="16" spans="1:3" x14ac:dyDescent="0.25">
      <c r="A16" t="s">
        <v>299</v>
      </c>
      <c r="B16" t="s">
        <v>259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4D68F-5412-4A0F-82F9-F560CA994D98}">
  <sheetPr>
    <tabColor theme="9" tint="0.39997558519241921"/>
  </sheetPr>
  <dimension ref="A1:W78"/>
  <sheetViews>
    <sheetView tabSelected="1" topLeftCell="A2" zoomScale="70" zoomScaleNormal="70" workbookViewId="0">
      <selection activeCell="K43" sqref="K43"/>
    </sheetView>
  </sheetViews>
  <sheetFormatPr baseColWidth="10" defaultRowHeight="14.25" x14ac:dyDescent="0.2"/>
  <cols>
    <col min="1" max="1" width="67.85546875" style="17" customWidth="1"/>
    <col min="2" max="2" width="20.7109375" style="17" bestFit="1" customWidth="1"/>
    <col min="3" max="3" width="9.5703125" style="17" customWidth="1"/>
    <col min="4" max="4" width="20.7109375" style="17" bestFit="1" customWidth="1"/>
    <col min="5" max="6" width="18.28515625" style="17" bestFit="1" customWidth="1"/>
    <col min="7" max="7" width="17.85546875" style="17" bestFit="1" customWidth="1"/>
    <col min="8" max="8" width="18.28515625" style="17" bestFit="1" customWidth="1"/>
    <col min="9" max="23" width="11.42578125" style="16"/>
    <col min="24" max="16384" width="11.42578125" style="17"/>
  </cols>
  <sheetData>
    <row r="1" spans="1:8" ht="30" x14ac:dyDescent="0.4">
      <c r="A1" s="75" t="s">
        <v>326</v>
      </c>
      <c r="B1" s="75"/>
      <c r="C1" s="75"/>
      <c r="D1" s="75"/>
      <c r="E1" s="75"/>
      <c r="F1" s="75"/>
      <c r="G1" s="75"/>
      <c r="H1" s="75"/>
    </row>
    <row r="2" spans="1:8" x14ac:dyDescent="0.2">
      <c r="A2" s="16"/>
      <c r="B2" s="16"/>
      <c r="C2" s="16"/>
      <c r="D2" s="16"/>
      <c r="E2" s="16"/>
      <c r="F2" s="16"/>
      <c r="G2" s="16"/>
      <c r="H2" s="16"/>
    </row>
    <row r="3" spans="1:8" ht="26.25" x14ac:dyDescent="0.4">
      <c r="A3" s="76" t="s">
        <v>24</v>
      </c>
      <c r="B3" s="76"/>
      <c r="C3" s="76"/>
      <c r="D3" s="76"/>
      <c r="E3" s="76"/>
      <c r="F3" s="76"/>
      <c r="G3" s="76"/>
      <c r="H3" s="76"/>
    </row>
    <row r="4" spans="1:8" ht="25.5" x14ac:dyDescent="0.35">
      <c r="A4" s="18"/>
      <c r="B4" s="18"/>
      <c r="C4" s="18"/>
      <c r="D4" s="18"/>
      <c r="E4" s="18"/>
      <c r="F4" s="18"/>
      <c r="G4" s="18"/>
      <c r="H4" s="18"/>
    </row>
    <row r="5" spans="1:8" ht="15" x14ac:dyDescent="0.25">
      <c r="A5" s="19"/>
      <c r="B5" s="20" t="s">
        <v>12</v>
      </c>
      <c r="C5" s="16"/>
      <c r="D5" s="20" t="s">
        <v>25</v>
      </c>
      <c r="E5" s="20" t="s">
        <v>26</v>
      </c>
      <c r="F5" s="20" t="s">
        <v>27</v>
      </c>
      <c r="G5" s="20" t="s">
        <v>28</v>
      </c>
      <c r="H5" s="20" t="s">
        <v>29</v>
      </c>
    </row>
    <row r="6" spans="1:8" ht="15" x14ac:dyDescent="0.25">
      <c r="A6" s="21" t="s">
        <v>30</v>
      </c>
      <c r="B6" s="16"/>
      <c r="C6" s="16"/>
      <c r="D6" s="16"/>
      <c r="E6" s="16"/>
      <c r="F6" s="16"/>
      <c r="G6" s="16"/>
      <c r="H6" s="16"/>
    </row>
    <row r="7" spans="1:8" x14ac:dyDescent="0.2">
      <c r="A7" s="16" t="s">
        <v>31</v>
      </c>
      <c r="B7" s="22">
        <v>29461.592741975808</v>
      </c>
      <c r="C7" s="22"/>
      <c r="D7" s="22">
        <v>0</v>
      </c>
      <c r="E7" s="22">
        <v>7365.398185493952</v>
      </c>
      <c r="F7" s="22">
        <v>7365.398185493952</v>
      </c>
      <c r="G7" s="22">
        <v>7365.398185493952</v>
      </c>
      <c r="H7" s="22">
        <v>7365.398185493952</v>
      </c>
    </row>
    <row r="8" spans="1:8" x14ac:dyDescent="0.2">
      <c r="A8" s="16" t="s">
        <v>32</v>
      </c>
      <c r="B8" s="23">
        <v>728995.24885390187</v>
      </c>
      <c r="C8" s="22"/>
      <c r="D8" s="23">
        <v>283432.91000000003</v>
      </c>
      <c r="E8" s="23">
        <v>251479.45246470624</v>
      </c>
      <c r="F8" s="23">
        <v>63869.197164293437</v>
      </c>
      <c r="G8" s="23">
        <v>66371.311259583643</v>
      </c>
      <c r="H8" s="23">
        <v>63842.377965318447</v>
      </c>
    </row>
    <row r="9" spans="1:8" ht="15" x14ac:dyDescent="0.25">
      <c r="A9" s="16"/>
      <c r="B9" s="24">
        <v>758456.84159587766</v>
      </c>
      <c r="C9" s="24"/>
      <c r="D9" s="24">
        <v>283432.91000000003</v>
      </c>
      <c r="E9" s="24">
        <v>258844.85065020018</v>
      </c>
      <c r="F9" s="24">
        <v>71234.595349787385</v>
      </c>
      <c r="G9" s="24">
        <v>73736.709445077591</v>
      </c>
      <c r="H9" s="24">
        <v>71207.776150812395</v>
      </c>
    </row>
    <row r="10" spans="1:8" ht="15" x14ac:dyDescent="0.25">
      <c r="A10" s="21" t="s">
        <v>1</v>
      </c>
      <c r="B10" s="22"/>
      <c r="C10" s="22"/>
      <c r="D10" s="22"/>
      <c r="E10" s="22"/>
      <c r="F10" s="22"/>
      <c r="G10" s="22"/>
      <c r="H10" s="22"/>
    </row>
    <row r="11" spans="1:8" x14ac:dyDescent="0.2">
      <c r="A11" s="16" t="s">
        <v>33</v>
      </c>
      <c r="B11" s="22">
        <v>32381.312749819233</v>
      </c>
      <c r="C11" s="22"/>
      <c r="D11" s="22">
        <v>0</v>
      </c>
      <c r="E11" s="22">
        <v>14387.136131669396</v>
      </c>
      <c r="F11" s="22">
        <v>4320.2434209260537</v>
      </c>
      <c r="G11" s="22">
        <v>5578.6050097689722</v>
      </c>
      <c r="H11" s="22">
        <v>8095.3281874548084</v>
      </c>
    </row>
    <row r="12" spans="1:8" x14ac:dyDescent="0.2">
      <c r="A12" s="16" t="s">
        <v>34</v>
      </c>
      <c r="B12" s="23">
        <v>2592146.7756943223</v>
      </c>
      <c r="C12" s="22"/>
      <c r="D12" s="23">
        <v>1972517.33</v>
      </c>
      <c r="E12" s="23">
        <v>199925.80992117949</v>
      </c>
      <c r="F12" s="23">
        <v>126100.12427762526</v>
      </c>
      <c r="G12" s="23">
        <v>138095.67910668324</v>
      </c>
      <c r="H12" s="23">
        <v>155507.82973528508</v>
      </c>
    </row>
    <row r="13" spans="1:8" ht="15" x14ac:dyDescent="0.25">
      <c r="A13" s="16"/>
      <c r="B13" s="24">
        <v>2624528.0884441417</v>
      </c>
      <c r="C13" s="24"/>
      <c r="D13" s="24">
        <v>1972517.33</v>
      </c>
      <c r="E13" s="24">
        <v>214312.94605284889</v>
      </c>
      <c r="F13" s="24">
        <v>130420.36769855132</v>
      </c>
      <c r="G13" s="24">
        <v>143674.28411645221</v>
      </c>
      <c r="H13" s="24">
        <v>163603.15792273989</v>
      </c>
    </row>
    <row r="14" spans="1:8" x14ac:dyDescent="0.2">
      <c r="A14" s="16"/>
      <c r="B14" s="22"/>
      <c r="C14" s="22"/>
      <c r="D14" s="22"/>
      <c r="E14" s="22"/>
      <c r="F14" s="22"/>
      <c r="G14" s="22"/>
      <c r="H14" s="22"/>
    </row>
    <row r="15" spans="1:8" ht="15" x14ac:dyDescent="0.25">
      <c r="A15" s="21" t="s">
        <v>2</v>
      </c>
      <c r="B15" s="24">
        <v>583354.02011019306</v>
      </c>
      <c r="C15" s="24"/>
      <c r="D15" s="24">
        <v>143000</v>
      </c>
      <c r="E15" s="24">
        <v>141100.11873183015</v>
      </c>
      <c r="F15" s="24">
        <v>69370.017520438196</v>
      </c>
      <c r="G15" s="24">
        <v>92449.583160290407</v>
      </c>
      <c r="H15" s="24">
        <v>137434.2564791122</v>
      </c>
    </row>
    <row r="16" spans="1:8" x14ac:dyDescent="0.2">
      <c r="A16" s="16"/>
      <c r="B16" s="22"/>
      <c r="C16" s="22"/>
      <c r="D16" s="22"/>
      <c r="E16" s="22"/>
      <c r="F16" s="22"/>
      <c r="G16" s="22"/>
      <c r="H16" s="22"/>
    </row>
    <row r="17" spans="1:8" ht="15" x14ac:dyDescent="0.25">
      <c r="A17" s="21" t="s">
        <v>3</v>
      </c>
      <c r="B17" s="24">
        <v>505526.27713253268</v>
      </c>
      <c r="C17" s="24"/>
      <c r="D17" s="24">
        <v>294286.44499999995</v>
      </c>
      <c r="E17" s="24">
        <v>62977.679101664173</v>
      </c>
      <c r="F17" s="24">
        <v>39413.791850356967</v>
      </c>
      <c r="G17" s="24">
        <v>51761.653891674156</v>
      </c>
      <c r="H17" s="24">
        <v>57086.707288837351</v>
      </c>
    </row>
    <row r="18" spans="1:8" x14ac:dyDescent="0.2">
      <c r="A18" s="16"/>
      <c r="B18" s="22"/>
      <c r="C18" s="22"/>
      <c r="D18" s="22"/>
      <c r="E18" s="22"/>
      <c r="F18" s="22"/>
      <c r="G18" s="22"/>
      <c r="H18" s="22"/>
    </row>
    <row r="19" spans="1:8" ht="15" x14ac:dyDescent="0.25">
      <c r="A19" s="21" t="s">
        <v>0</v>
      </c>
      <c r="B19" s="24">
        <v>213663.57851169998</v>
      </c>
      <c r="C19" s="24"/>
      <c r="D19" s="24">
        <v>0</v>
      </c>
      <c r="E19" s="24">
        <v>83904.138569832648</v>
      </c>
      <c r="F19" s="24">
        <v>33598.534195453889</v>
      </c>
      <c r="G19" s="24">
        <v>42744.998650280831</v>
      </c>
      <c r="H19" s="24">
        <v>53415.907096132636</v>
      </c>
    </row>
    <row r="20" spans="1:8" x14ac:dyDescent="0.2">
      <c r="A20" s="16"/>
      <c r="B20" s="22"/>
      <c r="C20" s="22"/>
      <c r="D20" s="22"/>
      <c r="E20" s="22"/>
      <c r="F20" s="22"/>
      <c r="G20" s="22"/>
      <c r="H20" s="22"/>
    </row>
    <row r="21" spans="1:8" ht="15" x14ac:dyDescent="0.25">
      <c r="A21" s="21" t="s">
        <v>4</v>
      </c>
      <c r="B21" s="25">
        <v>125317.983907908</v>
      </c>
      <c r="C21" s="25"/>
      <c r="D21" s="25">
        <v>40000</v>
      </c>
      <c r="E21" s="25">
        <v>37092.859032277003</v>
      </c>
      <c r="F21" s="25">
        <v>11871.478143796996</v>
      </c>
      <c r="G21" s="25">
        <v>15024.150754856995</v>
      </c>
      <c r="H21" s="25">
        <v>21329.495976976999</v>
      </c>
    </row>
    <row r="22" spans="1:8" x14ac:dyDescent="0.2">
      <c r="A22" s="16"/>
      <c r="B22" s="22"/>
      <c r="C22" s="22"/>
      <c r="D22" s="22"/>
      <c r="E22" s="22"/>
      <c r="F22" s="22"/>
      <c r="G22" s="22"/>
      <c r="H22" s="22"/>
    </row>
    <row r="23" spans="1:8" ht="15" x14ac:dyDescent="0.25">
      <c r="A23" s="16"/>
      <c r="B23" s="24">
        <v>4810846.789702354</v>
      </c>
      <c r="C23" s="24"/>
      <c r="D23" s="24">
        <v>2733236.6850000001</v>
      </c>
      <c r="E23" s="24">
        <v>798232.59213865316</v>
      </c>
      <c r="F23" s="24">
        <v>355908.78475838481</v>
      </c>
      <c r="G23" s="24">
        <v>419391.3800186321</v>
      </c>
      <c r="H23" s="24">
        <v>504077.30091461143</v>
      </c>
    </row>
    <row r="24" spans="1:8" x14ac:dyDescent="0.2">
      <c r="A24" s="16"/>
      <c r="B24" s="16"/>
      <c r="C24" s="16"/>
      <c r="D24" s="16"/>
      <c r="E24" s="16"/>
      <c r="F24" s="16"/>
      <c r="G24" s="16"/>
      <c r="H24" s="16"/>
    </row>
    <row r="25" spans="1:8" x14ac:dyDescent="0.2">
      <c r="A25" s="16"/>
      <c r="B25" s="16"/>
      <c r="C25" s="16"/>
      <c r="D25" s="16"/>
      <c r="E25" s="16"/>
      <c r="F25" s="16"/>
      <c r="G25" s="16"/>
      <c r="H25" s="16"/>
    </row>
    <row r="26" spans="1:8" ht="26.25" x14ac:dyDescent="0.4">
      <c r="A26" s="76" t="s">
        <v>35</v>
      </c>
      <c r="B26" s="76" t="s">
        <v>12</v>
      </c>
      <c r="C26" s="76"/>
      <c r="D26" s="76" t="s">
        <v>25</v>
      </c>
      <c r="E26" s="76" t="s">
        <v>26</v>
      </c>
      <c r="F26" s="76" t="s">
        <v>27</v>
      </c>
      <c r="G26" s="76" t="s">
        <v>28</v>
      </c>
      <c r="H26" s="76" t="s">
        <v>29</v>
      </c>
    </row>
    <row r="27" spans="1:8" x14ac:dyDescent="0.2">
      <c r="A27" s="16"/>
      <c r="B27" s="16"/>
      <c r="C27" s="16"/>
      <c r="D27" s="16"/>
      <c r="E27" s="16"/>
      <c r="F27" s="16"/>
      <c r="G27" s="16"/>
      <c r="H27" s="16"/>
    </row>
    <row r="28" spans="1:8" ht="15" x14ac:dyDescent="0.25">
      <c r="A28" s="16"/>
      <c r="B28" s="20" t="s">
        <v>12</v>
      </c>
      <c r="C28" s="16"/>
      <c r="D28" s="20" t="s">
        <v>25</v>
      </c>
      <c r="E28" s="20" t="s">
        <v>26</v>
      </c>
      <c r="F28" s="20" t="s">
        <v>27</v>
      </c>
      <c r="G28" s="20" t="s">
        <v>28</v>
      </c>
      <c r="H28" s="20" t="s">
        <v>29</v>
      </c>
    </row>
    <row r="29" spans="1:8" ht="15" x14ac:dyDescent="0.25">
      <c r="A29" s="16" t="s">
        <v>58</v>
      </c>
      <c r="B29" s="24">
        <v>59101.25</v>
      </c>
      <c r="C29" s="24"/>
      <c r="D29" s="24">
        <v>0</v>
      </c>
      <c r="E29" s="24">
        <v>0</v>
      </c>
      <c r="F29" s="24">
        <v>19700.416666666668</v>
      </c>
      <c r="G29" s="24">
        <v>19700.416666666668</v>
      </c>
      <c r="H29" s="24">
        <v>19700.416666666668</v>
      </c>
    </row>
    <row r="30" spans="1:8" x14ac:dyDescent="0.2">
      <c r="A30" s="16"/>
      <c r="B30" s="16"/>
      <c r="C30" s="16"/>
      <c r="D30" s="16"/>
      <c r="E30" s="16"/>
      <c r="F30" s="16"/>
      <c r="G30" s="16"/>
      <c r="H30" s="16"/>
    </row>
    <row r="31" spans="1:8" x14ac:dyDescent="0.2">
      <c r="A31" s="16"/>
      <c r="B31" s="16"/>
      <c r="C31" s="16"/>
      <c r="D31" s="16"/>
      <c r="E31" s="16"/>
      <c r="F31" s="16"/>
      <c r="G31" s="16"/>
      <c r="H31" s="16"/>
    </row>
    <row r="32" spans="1:8" ht="26.25" x14ac:dyDescent="0.4">
      <c r="A32" s="76" t="s">
        <v>36</v>
      </c>
      <c r="B32" s="76" t="s">
        <v>12</v>
      </c>
      <c r="C32" s="76"/>
      <c r="D32" s="76" t="s">
        <v>25</v>
      </c>
      <c r="E32" s="76" t="s">
        <v>26</v>
      </c>
      <c r="F32" s="76" t="s">
        <v>27</v>
      </c>
      <c r="G32" s="76" t="s">
        <v>28</v>
      </c>
      <c r="H32" s="76" t="s">
        <v>29</v>
      </c>
    </row>
    <row r="33" spans="1:8" x14ac:dyDescent="0.2">
      <c r="A33" s="16"/>
      <c r="B33" s="16"/>
      <c r="C33" s="16"/>
      <c r="D33" s="16"/>
      <c r="E33" s="16"/>
      <c r="F33" s="16"/>
      <c r="G33" s="16"/>
      <c r="H33" s="16"/>
    </row>
    <row r="34" spans="1:8" ht="15" x14ac:dyDescent="0.25">
      <c r="A34" s="16"/>
      <c r="B34" s="20" t="s">
        <v>12</v>
      </c>
      <c r="C34" s="16"/>
      <c r="D34" s="20" t="s">
        <v>25</v>
      </c>
      <c r="E34" s="20" t="s">
        <v>26</v>
      </c>
      <c r="F34" s="20" t="s">
        <v>27</v>
      </c>
      <c r="G34" s="20" t="s">
        <v>28</v>
      </c>
      <c r="H34" s="20" t="s">
        <v>29</v>
      </c>
    </row>
    <row r="35" spans="1:8" ht="15" x14ac:dyDescent="0.25">
      <c r="A35" s="16" t="s">
        <v>52</v>
      </c>
      <c r="B35" s="24">
        <v>245206.80373755924</v>
      </c>
      <c r="C35" s="24"/>
      <c r="D35" s="24">
        <v>0</v>
      </c>
      <c r="E35" s="24">
        <v>245206.80373755924</v>
      </c>
      <c r="F35" s="24">
        <v>0</v>
      </c>
      <c r="G35" s="24">
        <v>0</v>
      </c>
      <c r="H35" s="24">
        <v>0</v>
      </c>
    </row>
    <row r="36" spans="1:8" ht="15" x14ac:dyDescent="0.25">
      <c r="A36" s="16" t="s">
        <v>53</v>
      </c>
      <c r="B36" s="24">
        <v>25578</v>
      </c>
      <c r="C36" s="24"/>
      <c r="D36" s="24">
        <v>0</v>
      </c>
      <c r="E36" s="24">
        <v>25578</v>
      </c>
      <c r="F36" s="24">
        <v>0</v>
      </c>
      <c r="G36" s="24">
        <v>0</v>
      </c>
      <c r="H36" s="24">
        <v>0</v>
      </c>
    </row>
    <row r="37" spans="1:8" ht="15" x14ac:dyDescent="0.25">
      <c r="A37" s="16" t="s">
        <v>54</v>
      </c>
      <c r="B37" s="24">
        <v>42593.105764786887</v>
      </c>
      <c r="C37" s="24"/>
      <c r="D37" s="24">
        <v>0</v>
      </c>
      <c r="E37" s="24">
        <v>42593.105764786887</v>
      </c>
      <c r="F37" s="24">
        <v>0</v>
      </c>
      <c r="G37" s="24">
        <v>0</v>
      </c>
      <c r="H37" s="24">
        <v>0</v>
      </c>
    </row>
    <row r="38" spans="1:8" ht="15" x14ac:dyDescent="0.25">
      <c r="A38" s="16" t="s">
        <v>55</v>
      </c>
      <c r="B38" s="24">
        <v>19203.462467038891</v>
      </c>
      <c r="C38" s="24"/>
      <c r="D38" s="24">
        <v>0</v>
      </c>
      <c r="E38" s="24">
        <v>19203.462467038891</v>
      </c>
      <c r="F38" s="24">
        <v>0</v>
      </c>
      <c r="G38" s="24">
        <v>0</v>
      </c>
      <c r="H38" s="24">
        <v>0</v>
      </c>
    </row>
    <row r="39" spans="1:8" ht="15" x14ac:dyDescent="0.25">
      <c r="A39" s="16" t="s">
        <v>56</v>
      </c>
      <c r="B39" s="24">
        <v>114599.83203507398</v>
      </c>
      <c r="C39" s="24"/>
      <c r="D39" s="24">
        <v>0</v>
      </c>
      <c r="E39" s="24">
        <v>0</v>
      </c>
      <c r="F39" s="24">
        <v>0</v>
      </c>
      <c r="G39" s="24">
        <v>0</v>
      </c>
      <c r="H39" s="24">
        <v>114599.83203507398</v>
      </c>
    </row>
    <row r="40" spans="1:8" ht="15" x14ac:dyDescent="0.25">
      <c r="A40" s="16" t="s">
        <v>57</v>
      </c>
      <c r="B40" s="25">
        <v>63744.327885073981</v>
      </c>
      <c r="C40" s="25"/>
      <c r="D40" s="25">
        <v>0</v>
      </c>
      <c r="E40" s="25">
        <v>63744.327885073981</v>
      </c>
      <c r="F40" s="25">
        <v>0</v>
      </c>
      <c r="G40" s="25">
        <v>0</v>
      </c>
      <c r="H40" s="25">
        <v>0</v>
      </c>
    </row>
    <row r="41" spans="1:8" ht="15" x14ac:dyDescent="0.25">
      <c r="A41" s="16"/>
      <c r="B41" s="24">
        <v>510925.53188953293</v>
      </c>
      <c r="C41" s="24"/>
      <c r="D41" s="24">
        <v>0</v>
      </c>
      <c r="E41" s="24">
        <v>396325.69985445897</v>
      </c>
      <c r="F41" s="24">
        <v>0</v>
      </c>
      <c r="G41" s="24">
        <v>0</v>
      </c>
      <c r="H41" s="24">
        <v>114599.83203507398</v>
      </c>
    </row>
    <row r="42" spans="1:8" x14ac:dyDescent="0.2">
      <c r="A42" s="16"/>
      <c r="B42" s="22"/>
      <c r="C42" s="22"/>
      <c r="D42" s="22"/>
      <c r="E42" s="22"/>
      <c r="F42" s="22"/>
      <c r="G42" s="22"/>
      <c r="H42" s="22"/>
    </row>
    <row r="43" spans="1:8" ht="15" x14ac:dyDescent="0.25">
      <c r="A43" s="26" t="s">
        <v>37</v>
      </c>
      <c r="B43" s="27">
        <v>5380873.5715918867</v>
      </c>
      <c r="C43" s="27"/>
      <c r="D43" s="27">
        <v>2733236.6850000001</v>
      </c>
      <c r="E43" s="27">
        <v>1194558.2919931121</v>
      </c>
      <c r="F43" s="27">
        <v>375609.20142505149</v>
      </c>
      <c r="G43" s="27">
        <v>439091.79668529879</v>
      </c>
      <c r="H43" s="28">
        <v>638377.54961635207</v>
      </c>
    </row>
    <row r="44" spans="1:8" x14ac:dyDescent="0.2">
      <c r="A44" s="16"/>
      <c r="B44" s="16"/>
      <c r="C44" s="16"/>
      <c r="D44" s="16"/>
      <c r="E44" s="16"/>
      <c r="F44" s="16"/>
      <c r="G44" s="16"/>
      <c r="H44" s="16"/>
    </row>
    <row r="45" spans="1:8" x14ac:dyDescent="0.2">
      <c r="A45" s="16"/>
      <c r="B45" s="16"/>
      <c r="C45" s="16"/>
      <c r="D45" s="16"/>
      <c r="E45" s="16"/>
      <c r="F45" s="16"/>
      <c r="G45" s="16"/>
      <c r="H45" s="16"/>
    </row>
    <row r="46" spans="1:8" x14ac:dyDescent="0.2">
      <c r="A46" s="16"/>
      <c r="B46" s="16"/>
      <c r="C46" s="16"/>
      <c r="D46" s="16"/>
      <c r="E46" s="16"/>
      <c r="F46" s="16"/>
      <c r="G46" s="16"/>
      <c r="H46" s="16"/>
    </row>
    <row r="47" spans="1:8" x14ac:dyDescent="0.2">
      <c r="A47" s="16"/>
      <c r="B47" s="16"/>
      <c r="C47" s="16"/>
      <c r="D47" s="16"/>
      <c r="E47" s="16"/>
      <c r="F47" s="16"/>
      <c r="G47" s="16"/>
      <c r="H47" s="16"/>
    </row>
    <row r="49" s="16" customFormat="1" x14ac:dyDescent="0.2"/>
    <row r="50" s="16" customFormat="1" x14ac:dyDescent="0.2"/>
    <row r="51" s="16" customFormat="1" x14ac:dyDescent="0.2"/>
    <row r="52" s="16" customFormat="1" x14ac:dyDescent="0.2"/>
    <row r="53" s="16" customFormat="1" x14ac:dyDescent="0.2"/>
    <row r="54" s="16" customFormat="1" x14ac:dyDescent="0.2"/>
    <row r="55" s="16" customFormat="1" x14ac:dyDescent="0.2"/>
    <row r="56" s="16" customFormat="1" x14ac:dyDescent="0.2"/>
    <row r="57" s="16" customFormat="1" x14ac:dyDescent="0.2"/>
    <row r="58" s="16" customFormat="1" x14ac:dyDescent="0.2"/>
    <row r="59" s="16" customFormat="1" x14ac:dyDescent="0.2"/>
    <row r="60" s="16" customFormat="1" x14ac:dyDescent="0.2"/>
    <row r="61" s="16" customFormat="1" x14ac:dyDescent="0.2"/>
    <row r="62" s="16" customFormat="1" x14ac:dyDescent="0.2"/>
    <row r="63" s="16" customFormat="1" x14ac:dyDescent="0.2"/>
    <row r="64" s="16" customFormat="1" x14ac:dyDescent="0.2"/>
    <row r="65" s="16" customFormat="1" x14ac:dyDescent="0.2"/>
    <row r="66" s="16" customFormat="1" x14ac:dyDescent="0.2"/>
    <row r="67" s="16" customFormat="1" x14ac:dyDescent="0.2"/>
    <row r="68" s="16" customFormat="1" x14ac:dyDescent="0.2"/>
    <row r="69" s="16" customFormat="1" x14ac:dyDescent="0.2"/>
    <row r="70" s="16" customFormat="1" x14ac:dyDescent="0.2"/>
    <row r="71" s="16" customFormat="1" x14ac:dyDescent="0.2"/>
    <row r="72" s="16" customFormat="1" x14ac:dyDescent="0.2"/>
    <row r="73" s="16" customFormat="1" x14ac:dyDescent="0.2"/>
    <row r="74" s="16" customFormat="1" x14ac:dyDescent="0.2"/>
    <row r="75" s="16" customFormat="1" x14ac:dyDescent="0.2"/>
    <row r="76" s="16" customFormat="1" x14ac:dyDescent="0.2"/>
    <row r="77" s="16" customFormat="1" x14ac:dyDescent="0.2"/>
    <row r="78" s="16" customFormat="1" x14ac:dyDescent="0.2"/>
  </sheetData>
  <mergeCells count="4">
    <mergeCell ref="A1:H1"/>
    <mergeCell ref="A3:H3"/>
    <mergeCell ref="A26:H26"/>
    <mergeCell ref="A32:H32"/>
  </mergeCells>
  <pageMargins left="0.7" right="0.7" top="0.75" bottom="0.75" header="0.3" footer="0.3"/>
  <pageSetup paperSize="9" scale="4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13A43-8FEF-463C-ACB6-5B5186714C05}">
  <sheetPr>
    <tabColor theme="3" tint="0.59999389629810485"/>
  </sheetPr>
  <dimension ref="A1:X82"/>
  <sheetViews>
    <sheetView zoomScale="70" zoomScaleNormal="70" workbookViewId="0">
      <selection activeCell="A2" sqref="A2"/>
    </sheetView>
  </sheetViews>
  <sheetFormatPr baseColWidth="10" defaultRowHeight="14.25" x14ac:dyDescent="0.2"/>
  <cols>
    <col min="1" max="1" width="68.42578125" style="17" customWidth="1"/>
    <col min="2" max="2" width="18.140625" style="17" bestFit="1" customWidth="1"/>
    <col min="3" max="3" width="4.42578125" style="17" customWidth="1"/>
    <col min="4" max="4" width="18.140625" style="17" bestFit="1" customWidth="1"/>
    <col min="5" max="5" width="17.28515625" style="17" bestFit="1" customWidth="1"/>
    <col min="6" max="6" width="15.85546875" style="17" bestFit="1" customWidth="1"/>
    <col min="7" max="7" width="15.42578125" style="17" bestFit="1" customWidth="1"/>
    <col min="8" max="8" width="15.85546875" style="17" bestFit="1" customWidth="1"/>
    <col min="9" max="9" width="11.42578125" style="17"/>
    <col min="10" max="24" width="11.42578125" style="16"/>
    <col min="25" max="16384" width="11.42578125" style="17"/>
  </cols>
  <sheetData>
    <row r="1" spans="1:24" ht="30" x14ac:dyDescent="0.4">
      <c r="A1" s="75" t="s">
        <v>319</v>
      </c>
      <c r="B1" s="75"/>
      <c r="C1" s="75"/>
      <c r="D1" s="75"/>
      <c r="E1" s="75"/>
      <c r="F1" s="75"/>
      <c r="G1" s="75"/>
      <c r="H1" s="75"/>
      <c r="I1" s="16"/>
      <c r="X1" s="17"/>
    </row>
    <row r="2" spans="1:24" x14ac:dyDescent="0.2">
      <c r="A2" s="16"/>
      <c r="B2" s="16"/>
      <c r="C2" s="16"/>
      <c r="D2" s="16"/>
      <c r="E2" s="16"/>
      <c r="F2" s="16"/>
      <c r="G2" s="16"/>
      <c r="H2" s="16"/>
      <c r="I2" s="16"/>
    </row>
    <row r="3" spans="1:24" ht="26.25" x14ac:dyDescent="0.4">
      <c r="A3" s="76" t="s">
        <v>38</v>
      </c>
      <c r="B3" s="76"/>
      <c r="C3" s="76"/>
      <c r="D3" s="76"/>
      <c r="E3" s="76"/>
      <c r="F3" s="76"/>
      <c r="G3" s="76"/>
      <c r="H3" s="76"/>
      <c r="I3" s="16"/>
    </row>
    <row r="4" spans="1:24" ht="25.5" x14ac:dyDescent="0.35">
      <c r="A4" s="18"/>
      <c r="B4" s="18"/>
      <c r="C4" s="18"/>
      <c r="D4" s="18"/>
      <c r="E4" s="18"/>
      <c r="F4" s="18"/>
      <c r="G4" s="18"/>
      <c r="H4" s="18"/>
      <c r="I4" s="16"/>
    </row>
    <row r="5" spans="1:24" ht="15" x14ac:dyDescent="0.25">
      <c r="A5" s="19"/>
      <c r="B5" s="20" t="s">
        <v>11</v>
      </c>
      <c r="C5" s="16"/>
      <c r="D5" s="20" t="s">
        <v>39</v>
      </c>
      <c r="E5" s="20" t="s">
        <v>26</v>
      </c>
      <c r="F5" s="20" t="s">
        <v>27</v>
      </c>
      <c r="G5" s="20" t="s">
        <v>28</v>
      </c>
      <c r="H5" s="20" t="s">
        <v>29</v>
      </c>
      <c r="I5" s="16"/>
    </row>
    <row r="6" spans="1:24" ht="15" x14ac:dyDescent="0.25">
      <c r="A6" s="21" t="s">
        <v>5</v>
      </c>
      <c r="B6" s="22"/>
      <c r="C6" s="22"/>
      <c r="D6" s="22"/>
      <c r="E6" s="22"/>
      <c r="F6" s="22"/>
      <c r="G6" s="22"/>
      <c r="H6" s="22"/>
      <c r="I6" s="16"/>
    </row>
    <row r="7" spans="1:24" x14ac:dyDescent="0.2">
      <c r="A7" s="16" t="s">
        <v>41</v>
      </c>
      <c r="B7" s="22">
        <v>29461.592741975808</v>
      </c>
      <c r="C7" s="22"/>
      <c r="D7" s="22">
        <v>0</v>
      </c>
      <c r="E7" s="22">
        <v>7365.398185493952</v>
      </c>
      <c r="F7" s="22">
        <v>7365.398185493952</v>
      </c>
      <c r="G7" s="22">
        <v>7365.398185493952</v>
      </c>
      <c r="H7" s="22">
        <v>7365.398185493952</v>
      </c>
      <c r="I7" s="16"/>
    </row>
    <row r="8" spans="1:24" x14ac:dyDescent="0.2">
      <c r="A8" s="16" t="s">
        <v>42</v>
      </c>
      <c r="B8" s="23">
        <v>728995.24885390187</v>
      </c>
      <c r="C8" s="22"/>
      <c r="D8" s="23">
        <v>283432.91000000003</v>
      </c>
      <c r="E8" s="23">
        <v>251479.45246470624</v>
      </c>
      <c r="F8" s="23">
        <v>63869.197164293437</v>
      </c>
      <c r="G8" s="23">
        <v>66371.311259583643</v>
      </c>
      <c r="H8" s="23">
        <v>63842.377965318447</v>
      </c>
      <c r="I8" s="16"/>
    </row>
    <row r="9" spans="1:24" ht="15" x14ac:dyDescent="0.25">
      <c r="A9" s="16"/>
      <c r="B9" s="24">
        <v>758456.84159587766</v>
      </c>
      <c r="C9" s="24"/>
      <c r="D9" s="24">
        <v>283432.91000000003</v>
      </c>
      <c r="E9" s="24">
        <v>258844.85065020018</v>
      </c>
      <c r="F9" s="24">
        <v>71234.595349787385</v>
      </c>
      <c r="G9" s="24">
        <v>73736.709445077591</v>
      </c>
      <c r="H9" s="24">
        <v>71207.776150812395</v>
      </c>
      <c r="I9" s="16"/>
    </row>
    <row r="10" spans="1:24" ht="15" x14ac:dyDescent="0.25">
      <c r="A10" s="21" t="s">
        <v>23</v>
      </c>
      <c r="B10" s="22"/>
      <c r="C10" s="22"/>
      <c r="D10" s="22"/>
      <c r="E10" s="22"/>
      <c r="F10" s="22"/>
      <c r="G10" s="22"/>
      <c r="H10" s="22"/>
      <c r="I10" s="16"/>
    </row>
    <row r="11" spans="1:24" x14ac:dyDescent="0.2">
      <c r="A11" s="16" t="s">
        <v>43</v>
      </c>
      <c r="B11" s="22">
        <v>32381.312749819233</v>
      </c>
      <c r="C11" s="22"/>
      <c r="D11" s="22">
        <v>0</v>
      </c>
      <c r="E11" s="22">
        <v>14387.136131669396</v>
      </c>
      <c r="F11" s="22">
        <v>4320.2434209260537</v>
      </c>
      <c r="G11" s="22">
        <v>5578.6050097689722</v>
      </c>
      <c r="H11" s="22">
        <v>8095.3281874548084</v>
      </c>
      <c r="I11" s="16"/>
    </row>
    <row r="12" spans="1:24" x14ac:dyDescent="0.2">
      <c r="A12" s="16" t="s">
        <v>44</v>
      </c>
      <c r="B12" s="23">
        <v>2592146.7756943223</v>
      </c>
      <c r="C12" s="22"/>
      <c r="D12" s="23">
        <v>1972517.33</v>
      </c>
      <c r="E12" s="23">
        <v>199925.80992117949</v>
      </c>
      <c r="F12" s="23">
        <v>126100.12427762526</v>
      </c>
      <c r="G12" s="23">
        <v>138095.67910668324</v>
      </c>
      <c r="H12" s="23">
        <v>155507.82973528508</v>
      </c>
      <c r="I12" s="16"/>
    </row>
    <row r="13" spans="1:24" ht="15" x14ac:dyDescent="0.25">
      <c r="A13" s="16"/>
      <c r="B13" s="24">
        <v>2624528.0884441417</v>
      </c>
      <c r="C13" s="24"/>
      <c r="D13" s="24">
        <v>1972517.33</v>
      </c>
      <c r="E13" s="24">
        <v>214312.94605284889</v>
      </c>
      <c r="F13" s="24">
        <v>130420.36769855132</v>
      </c>
      <c r="G13" s="24">
        <v>143674.28411645221</v>
      </c>
      <c r="H13" s="24">
        <v>163603.15792273989</v>
      </c>
      <c r="I13" s="16"/>
    </row>
    <row r="14" spans="1:24" x14ac:dyDescent="0.2">
      <c r="A14" s="16"/>
      <c r="B14" s="22"/>
      <c r="C14" s="22"/>
      <c r="D14" s="22"/>
      <c r="E14" s="22"/>
      <c r="F14" s="22"/>
      <c r="G14" s="22"/>
      <c r="H14" s="22"/>
      <c r="I14" s="16"/>
    </row>
    <row r="15" spans="1:24" ht="15" x14ac:dyDescent="0.25">
      <c r="A15" s="21" t="s">
        <v>6</v>
      </c>
      <c r="B15" s="24">
        <v>583354.02011019306</v>
      </c>
      <c r="C15" s="24"/>
      <c r="D15" s="24">
        <v>143000</v>
      </c>
      <c r="E15" s="24">
        <v>141100.11873183015</v>
      </c>
      <c r="F15" s="24">
        <v>69370.017520438196</v>
      </c>
      <c r="G15" s="24">
        <v>92449.583160290407</v>
      </c>
      <c r="H15" s="24">
        <v>137434.2564791122</v>
      </c>
      <c r="I15" s="16"/>
    </row>
    <row r="16" spans="1:24" x14ac:dyDescent="0.2">
      <c r="A16" s="16"/>
      <c r="B16" s="22"/>
      <c r="C16" s="22"/>
      <c r="D16" s="22"/>
      <c r="E16" s="22"/>
      <c r="F16" s="22"/>
      <c r="G16" s="22"/>
      <c r="H16" s="22"/>
      <c r="I16" s="16"/>
    </row>
    <row r="17" spans="1:9" ht="15" x14ac:dyDescent="0.25">
      <c r="A17" s="21" t="s">
        <v>7</v>
      </c>
      <c r="B17" s="24">
        <v>505526.27713253268</v>
      </c>
      <c r="C17" s="24"/>
      <c r="D17" s="24">
        <v>294286.44499999995</v>
      </c>
      <c r="E17" s="24">
        <v>62977.679101664173</v>
      </c>
      <c r="F17" s="24">
        <v>39413.791850356967</v>
      </c>
      <c r="G17" s="24">
        <v>51761.653891674156</v>
      </c>
      <c r="H17" s="24">
        <v>57086.707288837351</v>
      </c>
      <c r="I17" s="16"/>
    </row>
    <row r="18" spans="1:9" x14ac:dyDescent="0.2">
      <c r="A18" s="16"/>
      <c r="B18" s="22"/>
      <c r="C18" s="22"/>
      <c r="D18" s="22"/>
      <c r="E18" s="22"/>
      <c r="F18" s="22"/>
      <c r="G18" s="22"/>
      <c r="H18" s="22"/>
      <c r="I18" s="16"/>
    </row>
    <row r="19" spans="1:9" ht="15" x14ac:dyDescent="0.25">
      <c r="A19" s="21" t="s">
        <v>8</v>
      </c>
      <c r="B19" s="24">
        <v>213663.57851169998</v>
      </c>
      <c r="C19" s="24"/>
      <c r="D19" s="24">
        <v>0</v>
      </c>
      <c r="E19" s="24">
        <v>83904.138569832648</v>
      </c>
      <c r="F19" s="24">
        <v>33598.534195453889</v>
      </c>
      <c r="G19" s="24">
        <v>42744.998650280831</v>
      </c>
      <c r="H19" s="24">
        <v>53415.907096132636</v>
      </c>
      <c r="I19" s="16"/>
    </row>
    <row r="20" spans="1:9" x14ac:dyDescent="0.2">
      <c r="A20" s="16"/>
      <c r="B20" s="22"/>
      <c r="C20" s="22"/>
      <c r="D20" s="22"/>
      <c r="E20" s="22"/>
      <c r="F20" s="22"/>
      <c r="G20" s="22"/>
      <c r="H20" s="22"/>
      <c r="I20" s="16"/>
    </row>
    <row r="21" spans="1:9" ht="15" x14ac:dyDescent="0.25">
      <c r="A21" s="21" t="s">
        <v>9</v>
      </c>
      <c r="B21" s="25">
        <v>125317.983907908</v>
      </c>
      <c r="C21" s="25"/>
      <c r="D21" s="25">
        <v>40000</v>
      </c>
      <c r="E21" s="25">
        <v>37092.859032277003</v>
      </c>
      <c r="F21" s="25">
        <v>11871.478143796996</v>
      </c>
      <c r="G21" s="25">
        <v>15024.150754856995</v>
      </c>
      <c r="H21" s="25">
        <v>21329.495976976999</v>
      </c>
      <c r="I21" s="16"/>
    </row>
    <row r="22" spans="1:9" x14ac:dyDescent="0.2">
      <c r="A22" s="16"/>
      <c r="B22" s="22"/>
      <c r="C22" s="22"/>
      <c r="D22" s="22"/>
      <c r="E22" s="22"/>
      <c r="F22" s="22"/>
      <c r="G22" s="22"/>
      <c r="H22" s="22"/>
      <c r="I22" s="16"/>
    </row>
    <row r="23" spans="1:9" ht="15" x14ac:dyDescent="0.25">
      <c r="A23" s="16"/>
      <c r="B23" s="24">
        <v>4810846.789702354</v>
      </c>
      <c r="C23" s="24"/>
      <c r="D23" s="24">
        <v>2733236.6850000001</v>
      </c>
      <c r="E23" s="24">
        <v>798232.59213865316</v>
      </c>
      <c r="F23" s="24">
        <v>355908.78475838481</v>
      </c>
      <c r="G23" s="24">
        <v>419391.3800186321</v>
      </c>
      <c r="H23" s="24">
        <v>504077.30091461143</v>
      </c>
      <c r="I23" s="16"/>
    </row>
    <row r="24" spans="1:9" x14ac:dyDescent="0.2">
      <c r="A24" s="16"/>
      <c r="B24" s="16"/>
      <c r="C24" s="16"/>
      <c r="D24" s="16"/>
      <c r="E24" s="16"/>
      <c r="F24" s="16"/>
      <c r="G24" s="16"/>
      <c r="H24" s="16"/>
      <c r="I24" s="16"/>
    </row>
    <row r="25" spans="1:9" x14ac:dyDescent="0.2">
      <c r="A25" s="16"/>
      <c r="B25" s="16"/>
      <c r="C25" s="16"/>
      <c r="D25" s="16"/>
      <c r="E25" s="16"/>
      <c r="F25" s="16"/>
      <c r="G25" s="16"/>
      <c r="H25" s="16"/>
      <c r="I25" s="16"/>
    </row>
    <row r="26" spans="1:9" ht="26.25" x14ac:dyDescent="0.4">
      <c r="A26" s="76" t="s">
        <v>40</v>
      </c>
      <c r="B26" s="76" t="s">
        <v>12</v>
      </c>
      <c r="C26" s="76"/>
      <c r="D26" s="76" t="s">
        <v>25</v>
      </c>
      <c r="E26" s="76" t="s">
        <v>26</v>
      </c>
      <c r="F26" s="76" t="s">
        <v>27</v>
      </c>
      <c r="G26" s="76" t="s">
        <v>28</v>
      </c>
      <c r="H26" s="76" t="s">
        <v>29</v>
      </c>
      <c r="I26" s="16"/>
    </row>
    <row r="27" spans="1:9" x14ac:dyDescent="0.2">
      <c r="A27" s="16"/>
      <c r="B27" s="16"/>
      <c r="C27" s="16"/>
      <c r="D27" s="16"/>
      <c r="E27" s="16"/>
      <c r="F27" s="16"/>
      <c r="G27" s="16"/>
      <c r="H27" s="16"/>
      <c r="I27" s="16"/>
    </row>
    <row r="28" spans="1:9" ht="15" x14ac:dyDescent="0.25">
      <c r="A28" s="16"/>
      <c r="B28" s="20" t="s">
        <v>11</v>
      </c>
      <c r="C28" s="16"/>
      <c r="D28" s="20" t="s">
        <v>39</v>
      </c>
      <c r="E28" s="20" t="s">
        <v>26</v>
      </c>
      <c r="F28" s="20" t="s">
        <v>27</v>
      </c>
      <c r="G28" s="20" t="s">
        <v>28</v>
      </c>
      <c r="H28" s="20" t="s">
        <v>29</v>
      </c>
      <c r="I28" s="16"/>
    </row>
    <row r="29" spans="1:9" ht="15" x14ac:dyDescent="0.25">
      <c r="A29" s="16" t="s">
        <v>45</v>
      </c>
      <c r="B29" s="24">
        <v>59101.25</v>
      </c>
      <c r="C29" s="24"/>
      <c r="D29" s="24">
        <v>0</v>
      </c>
      <c r="E29" s="24">
        <v>0</v>
      </c>
      <c r="F29" s="24">
        <v>19700.416666666668</v>
      </c>
      <c r="G29" s="24">
        <v>19700.416666666668</v>
      </c>
      <c r="H29" s="24">
        <v>19700.416666666668</v>
      </c>
      <c r="I29" s="16"/>
    </row>
    <row r="30" spans="1:9" x14ac:dyDescent="0.2">
      <c r="A30" s="16"/>
      <c r="B30" s="16"/>
      <c r="C30" s="16"/>
      <c r="D30" s="16"/>
      <c r="E30" s="16"/>
      <c r="F30" s="16"/>
      <c r="G30" s="16"/>
      <c r="H30" s="16"/>
      <c r="I30" s="16"/>
    </row>
    <row r="31" spans="1:9" x14ac:dyDescent="0.2">
      <c r="A31" s="16"/>
      <c r="B31" s="16"/>
      <c r="C31" s="16"/>
      <c r="D31" s="16"/>
      <c r="E31" s="16"/>
      <c r="F31" s="16"/>
      <c r="G31" s="16"/>
      <c r="H31" s="16"/>
      <c r="I31" s="16"/>
    </row>
    <row r="32" spans="1:9" ht="26.25" x14ac:dyDescent="0.4">
      <c r="A32" s="76" t="s">
        <v>10</v>
      </c>
      <c r="B32" s="76" t="s">
        <v>12</v>
      </c>
      <c r="C32" s="76"/>
      <c r="D32" s="76" t="s">
        <v>25</v>
      </c>
      <c r="E32" s="76" t="s">
        <v>26</v>
      </c>
      <c r="F32" s="76" t="s">
        <v>27</v>
      </c>
      <c r="G32" s="76" t="s">
        <v>28</v>
      </c>
      <c r="H32" s="76" t="s">
        <v>29</v>
      </c>
      <c r="I32" s="16"/>
    </row>
    <row r="33" spans="1:9" x14ac:dyDescent="0.2">
      <c r="A33" s="16"/>
      <c r="B33" s="16"/>
      <c r="C33" s="16"/>
      <c r="D33" s="16"/>
      <c r="E33" s="16"/>
      <c r="F33" s="16"/>
      <c r="G33" s="16"/>
      <c r="H33" s="16"/>
      <c r="I33" s="16"/>
    </row>
    <row r="34" spans="1:9" ht="15" x14ac:dyDescent="0.25">
      <c r="A34" s="16"/>
      <c r="B34" s="20" t="s">
        <v>11</v>
      </c>
      <c r="C34" s="16"/>
      <c r="D34" s="20" t="s">
        <v>39</v>
      </c>
      <c r="E34" s="20" t="s">
        <v>26</v>
      </c>
      <c r="F34" s="20" t="s">
        <v>27</v>
      </c>
      <c r="G34" s="20" t="s">
        <v>28</v>
      </c>
      <c r="H34" s="20" t="s">
        <v>29</v>
      </c>
      <c r="I34" s="16"/>
    </row>
    <row r="35" spans="1:9" ht="15" x14ac:dyDescent="0.25">
      <c r="A35" s="16" t="s">
        <v>46</v>
      </c>
      <c r="B35" s="24">
        <v>245206.80373755924</v>
      </c>
      <c r="C35" s="24"/>
      <c r="D35" s="24">
        <v>0</v>
      </c>
      <c r="E35" s="24">
        <v>245206.80373755924</v>
      </c>
      <c r="F35" s="24">
        <v>0</v>
      </c>
      <c r="G35" s="24">
        <v>0</v>
      </c>
      <c r="H35" s="24">
        <v>0</v>
      </c>
      <c r="I35" s="16"/>
    </row>
    <row r="36" spans="1:9" ht="15" x14ac:dyDescent="0.25">
      <c r="A36" s="16" t="s">
        <v>47</v>
      </c>
      <c r="B36" s="24">
        <v>25578</v>
      </c>
      <c r="C36" s="24"/>
      <c r="D36" s="24">
        <v>0</v>
      </c>
      <c r="E36" s="24">
        <v>25578</v>
      </c>
      <c r="F36" s="24">
        <v>0</v>
      </c>
      <c r="G36" s="24">
        <v>0</v>
      </c>
      <c r="H36" s="24">
        <v>0</v>
      </c>
      <c r="I36" s="16"/>
    </row>
    <row r="37" spans="1:9" ht="15" x14ac:dyDescent="0.25">
      <c r="A37" s="16" t="s">
        <v>48</v>
      </c>
      <c r="B37" s="24">
        <v>42593.105764786887</v>
      </c>
      <c r="C37" s="24"/>
      <c r="D37" s="24">
        <v>0</v>
      </c>
      <c r="E37" s="24">
        <v>42593.105764786887</v>
      </c>
      <c r="F37" s="24">
        <v>0</v>
      </c>
      <c r="G37" s="24">
        <v>0</v>
      </c>
      <c r="H37" s="24">
        <v>0</v>
      </c>
      <c r="I37" s="16"/>
    </row>
    <row r="38" spans="1:9" ht="15" x14ac:dyDescent="0.25">
      <c r="A38" s="16" t="s">
        <v>49</v>
      </c>
      <c r="B38" s="24">
        <v>19203.462467038891</v>
      </c>
      <c r="C38" s="24"/>
      <c r="D38" s="24">
        <v>0</v>
      </c>
      <c r="E38" s="24">
        <v>19203.462467038891</v>
      </c>
      <c r="F38" s="24">
        <v>0</v>
      </c>
      <c r="G38" s="24">
        <v>0</v>
      </c>
      <c r="H38" s="24">
        <v>0</v>
      </c>
      <c r="I38" s="16"/>
    </row>
    <row r="39" spans="1:9" ht="15" x14ac:dyDescent="0.25">
      <c r="A39" s="16" t="s">
        <v>50</v>
      </c>
      <c r="B39" s="24">
        <v>114599.83203507398</v>
      </c>
      <c r="C39" s="24"/>
      <c r="D39" s="24">
        <v>0</v>
      </c>
      <c r="E39" s="24">
        <v>0</v>
      </c>
      <c r="F39" s="24">
        <v>0</v>
      </c>
      <c r="G39" s="24">
        <v>0</v>
      </c>
      <c r="H39" s="24">
        <v>114599.83203507398</v>
      </c>
      <c r="I39" s="16"/>
    </row>
    <row r="40" spans="1:9" ht="15" x14ac:dyDescent="0.25">
      <c r="A40" s="16" t="s">
        <v>51</v>
      </c>
      <c r="B40" s="25">
        <v>63744.327885073981</v>
      </c>
      <c r="C40" s="25"/>
      <c r="D40" s="25">
        <v>0</v>
      </c>
      <c r="E40" s="25">
        <v>63744.327885073981</v>
      </c>
      <c r="F40" s="25">
        <v>0</v>
      </c>
      <c r="G40" s="25">
        <v>0</v>
      </c>
      <c r="H40" s="25">
        <v>0</v>
      </c>
      <c r="I40" s="16"/>
    </row>
    <row r="41" spans="1:9" ht="15" x14ac:dyDescent="0.25">
      <c r="A41" s="16"/>
      <c r="B41" s="24">
        <v>510925.53188953293</v>
      </c>
      <c r="C41" s="24"/>
      <c r="D41" s="24">
        <v>0</v>
      </c>
      <c r="E41" s="24">
        <v>396325.69985445897</v>
      </c>
      <c r="F41" s="24">
        <v>0</v>
      </c>
      <c r="G41" s="24">
        <v>0</v>
      </c>
      <c r="H41" s="24">
        <v>114599.83203507398</v>
      </c>
      <c r="I41" s="16"/>
    </row>
    <row r="42" spans="1:9" x14ac:dyDescent="0.2">
      <c r="A42" s="16"/>
      <c r="B42" s="22"/>
      <c r="C42" s="22"/>
      <c r="D42" s="22"/>
      <c r="E42" s="22"/>
      <c r="F42" s="22"/>
      <c r="G42" s="22"/>
      <c r="H42" s="22"/>
      <c r="I42" s="16"/>
    </row>
    <row r="43" spans="1:9" ht="15" x14ac:dyDescent="0.25">
      <c r="A43" s="26" t="s">
        <v>13</v>
      </c>
      <c r="B43" s="27">
        <v>5380873.5715918867</v>
      </c>
      <c r="C43" s="27"/>
      <c r="D43" s="27">
        <v>2733236.6850000001</v>
      </c>
      <c r="E43" s="27">
        <v>1194558.2919931121</v>
      </c>
      <c r="F43" s="27">
        <v>375609.20142505149</v>
      </c>
      <c r="G43" s="27">
        <v>439091.79668529879</v>
      </c>
      <c r="H43" s="28">
        <v>638377.54961635207</v>
      </c>
      <c r="I43" s="16"/>
    </row>
    <row r="44" spans="1:9" x14ac:dyDescent="0.2">
      <c r="A44" s="16"/>
      <c r="B44" s="16"/>
      <c r="C44" s="16"/>
      <c r="D44" s="16"/>
      <c r="E44" s="16"/>
      <c r="F44" s="16"/>
      <c r="G44" s="16"/>
      <c r="H44" s="16"/>
      <c r="I44" s="16"/>
    </row>
    <row r="45" spans="1:9" x14ac:dyDescent="0.2">
      <c r="A45" s="16"/>
      <c r="B45" s="16"/>
      <c r="C45" s="16"/>
      <c r="D45" s="16"/>
      <c r="E45" s="16"/>
      <c r="F45" s="16"/>
      <c r="G45" s="16"/>
      <c r="H45" s="16"/>
      <c r="I45" s="16"/>
    </row>
    <row r="47" spans="1:9" s="16" customFormat="1" x14ac:dyDescent="0.2"/>
    <row r="48" spans="1:9" s="16" customFormat="1" x14ac:dyDescent="0.2"/>
    <row r="49" s="16" customFormat="1" x14ac:dyDescent="0.2"/>
    <row r="50" s="16" customFormat="1" x14ac:dyDescent="0.2"/>
    <row r="51" s="16" customFormat="1" x14ac:dyDescent="0.2"/>
    <row r="52" s="16" customFormat="1" x14ac:dyDescent="0.2"/>
    <row r="53" s="16" customFormat="1" x14ac:dyDescent="0.2"/>
    <row r="54" s="16" customFormat="1" x14ac:dyDescent="0.2"/>
    <row r="55" s="16" customFormat="1" x14ac:dyDescent="0.2"/>
    <row r="56" s="16" customFormat="1" x14ac:dyDescent="0.2"/>
    <row r="57" s="16" customFormat="1" x14ac:dyDescent="0.2"/>
    <row r="58" s="16" customFormat="1" x14ac:dyDescent="0.2"/>
    <row r="59" s="16" customFormat="1" x14ac:dyDescent="0.2"/>
    <row r="60" s="16" customFormat="1" x14ac:dyDescent="0.2"/>
    <row r="61" s="16" customFormat="1" x14ac:dyDescent="0.2"/>
    <row r="62" s="16" customFormat="1" x14ac:dyDescent="0.2"/>
    <row r="63" s="16" customFormat="1" x14ac:dyDescent="0.2"/>
    <row r="64" s="16" customFormat="1" x14ac:dyDescent="0.2"/>
    <row r="65" s="16" customFormat="1" x14ac:dyDescent="0.2"/>
    <row r="66" s="16" customFormat="1" x14ac:dyDescent="0.2"/>
    <row r="67" s="16" customFormat="1" x14ac:dyDescent="0.2"/>
    <row r="68" s="16" customFormat="1" x14ac:dyDescent="0.2"/>
    <row r="69" s="16" customFormat="1" x14ac:dyDescent="0.2"/>
    <row r="70" s="16" customFormat="1" x14ac:dyDescent="0.2"/>
    <row r="71" s="16" customFormat="1" x14ac:dyDescent="0.2"/>
    <row r="72" s="16" customFormat="1" x14ac:dyDescent="0.2"/>
    <row r="73" s="16" customFormat="1" x14ac:dyDescent="0.2"/>
    <row r="74" s="16" customFormat="1" x14ac:dyDescent="0.2"/>
    <row r="75" s="16" customFormat="1" x14ac:dyDescent="0.2"/>
    <row r="76" s="16" customFormat="1" x14ac:dyDescent="0.2"/>
    <row r="77" s="16" customFormat="1" x14ac:dyDescent="0.2"/>
    <row r="78" s="16" customFormat="1" x14ac:dyDescent="0.2"/>
    <row r="79" s="16" customFormat="1" x14ac:dyDescent="0.2"/>
    <row r="80" s="16" customFormat="1" x14ac:dyDescent="0.2"/>
    <row r="81" s="16" customFormat="1" x14ac:dyDescent="0.2"/>
    <row r="82" s="16" customFormat="1" x14ac:dyDescent="0.2"/>
  </sheetData>
  <mergeCells count="4">
    <mergeCell ref="A3:H3"/>
    <mergeCell ref="A26:H26"/>
    <mergeCell ref="A32:H32"/>
    <mergeCell ref="A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70208-D89B-4D10-9CE1-F8FF92D54D83}">
  <sheetPr>
    <tabColor theme="9" tint="0.39997558519241921"/>
    <outlinePr summaryBelow="0" summaryRight="0"/>
  </sheetPr>
  <dimension ref="A1:E33"/>
  <sheetViews>
    <sheetView workbookViewId="0">
      <selection activeCell="A34" sqref="A34"/>
    </sheetView>
  </sheetViews>
  <sheetFormatPr baseColWidth="10" defaultRowHeight="12.75" x14ac:dyDescent="0.2"/>
  <cols>
    <col min="1" max="1" width="34" style="29" bestFit="1" customWidth="1"/>
    <col min="2" max="2" width="10.5703125" style="29" bestFit="1" customWidth="1"/>
    <col min="3" max="3" width="9.7109375" style="29" customWidth="1"/>
    <col min="4" max="4" width="26.5703125" style="29" bestFit="1" customWidth="1"/>
    <col min="5" max="5" width="10" style="29" bestFit="1" customWidth="1"/>
    <col min="6" max="256" width="26.140625" style="29" customWidth="1"/>
    <col min="257" max="257" width="42.28515625" style="29" bestFit="1" customWidth="1"/>
    <col min="258" max="258" width="26.140625" style="29" customWidth="1"/>
    <col min="259" max="259" width="9.7109375" style="29" customWidth="1"/>
    <col min="260" max="512" width="26.140625" style="29" customWidth="1"/>
    <col min="513" max="513" width="42.28515625" style="29" bestFit="1" customWidth="1"/>
    <col min="514" max="514" width="26.140625" style="29" customWidth="1"/>
    <col min="515" max="515" width="9.7109375" style="29" customWidth="1"/>
    <col min="516" max="768" width="26.140625" style="29" customWidth="1"/>
    <col min="769" max="769" width="42.28515625" style="29" bestFit="1" customWidth="1"/>
    <col min="770" max="770" width="26.140625" style="29" customWidth="1"/>
    <col min="771" max="771" width="9.7109375" style="29" customWidth="1"/>
    <col min="772" max="1024" width="26.140625" style="29" customWidth="1"/>
    <col min="1025" max="1025" width="42.28515625" style="29" bestFit="1" customWidth="1"/>
    <col min="1026" max="1026" width="26.140625" style="29" customWidth="1"/>
    <col min="1027" max="1027" width="9.7109375" style="29" customWidth="1"/>
    <col min="1028" max="1280" width="26.140625" style="29" customWidth="1"/>
    <col min="1281" max="1281" width="42.28515625" style="29" bestFit="1" customWidth="1"/>
    <col min="1282" max="1282" width="26.140625" style="29" customWidth="1"/>
    <col min="1283" max="1283" width="9.7109375" style="29" customWidth="1"/>
    <col min="1284" max="1536" width="26.140625" style="29" customWidth="1"/>
    <col min="1537" max="1537" width="42.28515625" style="29" bestFit="1" customWidth="1"/>
    <col min="1538" max="1538" width="26.140625" style="29" customWidth="1"/>
    <col min="1539" max="1539" width="9.7109375" style="29" customWidth="1"/>
    <col min="1540" max="1792" width="26.140625" style="29" customWidth="1"/>
    <col min="1793" max="1793" width="42.28515625" style="29" bestFit="1" customWidth="1"/>
    <col min="1794" max="1794" width="26.140625" style="29" customWidth="1"/>
    <col min="1795" max="1795" width="9.7109375" style="29" customWidth="1"/>
    <col min="1796" max="2048" width="26.140625" style="29" customWidth="1"/>
    <col min="2049" max="2049" width="42.28515625" style="29" bestFit="1" customWidth="1"/>
    <col min="2050" max="2050" width="26.140625" style="29" customWidth="1"/>
    <col min="2051" max="2051" width="9.7109375" style="29" customWidth="1"/>
    <col min="2052" max="2304" width="26.140625" style="29" customWidth="1"/>
    <col min="2305" max="2305" width="42.28515625" style="29" bestFit="1" customWidth="1"/>
    <col min="2306" max="2306" width="26.140625" style="29" customWidth="1"/>
    <col min="2307" max="2307" width="9.7109375" style="29" customWidth="1"/>
    <col min="2308" max="2560" width="26.140625" style="29" customWidth="1"/>
    <col min="2561" max="2561" width="42.28515625" style="29" bestFit="1" customWidth="1"/>
    <col min="2562" max="2562" width="26.140625" style="29" customWidth="1"/>
    <col min="2563" max="2563" width="9.7109375" style="29" customWidth="1"/>
    <col min="2564" max="2816" width="26.140625" style="29" customWidth="1"/>
    <col min="2817" max="2817" width="42.28515625" style="29" bestFit="1" customWidth="1"/>
    <col min="2818" max="2818" width="26.140625" style="29" customWidth="1"/>
    <col min="2819" max="2819" width="9.7109375" style="29" customWidth="1"/>
    <col min="2820" max="3072" width="26.140625" style="29" customWidth="1"/>
    <col min="3073" max="3073" width="42.28515625" style="29" bestFit="1" customWidth="1"/>
    <col min="3074" max="3074" width="26.140625" style="29" customWidth="1"/>
    <col min="3075" max="3075" width="9.7109375" style="29" customWidth="1"/>
    <col min="3076" max="3328" width="26.140625" style="29" customWidth="1"/>
    <col min="3329" max="3329" width="42.28515625" style="29" bestFit="1" customWidth="1"/>
    <col min="3330" max="3330" width="26.140625" style="29" customWidth="1"/>
    <col min="3331" max="3331" width="9.7109375" style="29" customWidth="1"/>
    <col min="3332" max="3584" width="26.140625" style="29" customWidth="1"/>
    <col min="3585" max="3585" width="42.28515625" style="29" bestFit="1" customWidth="1"/>
    <col min="3586" max="3586" width="26.140625" style="29" customWidth="1"/>
    <col min="3587" max="3587" width="9.7109375" style="29" customWidth="1"/>
    <col min="3588" max="3840" width="26.140625" style="29" customWidth="1"/>
    <col min="3841" max="3841" width="42.28515625" style="29" bestFit="1" customWidth="1"/>
    <col min="3842" max="3842" width="26.140625" style="29" customWidth="1"/>
    <col min="3843" max="3843" width="9.7109375" style="29" customWidth="1"/>
    <col min="3844" max="4096" width="26.140625" style="29" customWidth="1"/>
    <col min="4097" max="4097" width="42.28515625" style="29" bestFit="1" customWidth="1"/>
    <col min="4098" max="4098" width="26.140625" style="29" customWidth="1"/>
    <col min="4099" max="4099" width="9.7109375" style="29" customWidth="1"/>
    <col min="4100" max="4352" width="26.140625" style="29" customWidth="1"/>
    <col min="4353" max="4353" width="42.28515625" style="29" bestFit="1" customWidth="1"/>
    <col min="4354" max="4354" width="26.140625" style="29" customWidth="1"/>
    <col min="4355" max="4355" width="9.7109375" style="29" customWidth="1"/>
    <col min="4356" max="4608" width="26.140625" style="29" customWidth="1"/>
    <col min="4609" max="4609" width="42.28515625" style="29" bestFit="1" customWidth="1"/>
    <col min="4610" max="4610" width="26.140625" style="29" customWidth="1"/>
    <col min="4611" max="4611" width="9.7109375" style="29" customWidth="1"/>
    <col min="4612" max="4864" width="26.140625" style="29" customWidth="1"/>
    <col min="4865" max="4865" width="42.28515625" style="29" bestFit="1" customWidth="1"/>
    <col min="4866" max="4866" width="26.140625" style="29" customWidth="1"/>
    <col min="4867" max="4867" width="9.7109375" style="29" customWidth="1"/>
    <col min="4868" max="5120" width="26.140625" style="29" customWidth="1"/>
    <col min="5121" max="5121" width="42.28515625" style="29" bestFit="1" customWidth="1"/>
    <col min="5122" max="5122" width="26.140625" style="29" customWidth="1"/>
    <col min="5123" max="5123" width="9.7109375" style="29" customWidth="1"/>
    <col min="5124" max="5376" width="26.140625" style="29" customWidth="1"/>
    <col min="5377" max="5377" width="42.28515625" style="29" bestFit="1" customWidth="1"/>
    <col min="5378" max="5378" width="26.140625" style="29" customWidth="1"/>
    <col min="5379" max="5379" width="9.7109375" style="29" customWidth="1"/>
    <col min="5380" max="5632" width="26.140625" style="29" customWidth="1"/>
    <col min="5633" max="5633" width="42.28515625" style="29" bestFit="1" customWidth="1"/>
    <col min="5634" max="5634" width="26.140625" style="29" customWidth="1"/>
    <col min="5635" max="5635" width="9.7109375" style="29" customWidth="1"/>
    <col min="5636" max="5888" width="26.140625" style="29" customWidth="1"/>
    <col min="5889" max="5889" width="42.28515625" style="29" bestFit="1" customWidth="1"/>
    <col min="5890" max="5890" width="26.140625" style="29" customWidth="1"/>
    <col min="5891" max="5891" width="9.7109375" style="29" customWidth="1"/>
    <col min="5892" max="6144" width="26.140625" style="29" customWidth="1"/>
    <col min="6145" max="6145" width="42.28515625" style="29" bestFit="1" customWidth="1"/>
    <col min="6146" max="6146" width="26.140625" style="29" customWidth="1"/>
    <col min="6147" max="6147" width="9.7109375" style="29" customWidth="1"/>
    <col min="6148" max="6400" width="26.140625" style="29" customWidth="1"/>
    <col min="6401" max="6401" width="42.28515625" style="29" bestFit="1" customWidth="1"/>
    <col min="6402" max="6402" width="26.140625" style="29" customWidth="1"/>
    <col min="6403" max="6403" width="9.7109375" style="29" customWidth="1"/>
    <col min="6404" max="6656" width="26.140625" style="29" customWidth="1"/>
    <col min="6657" max="6657" width="42.28515625" style="29" bestFit="1" customWidth="1"/>
    <col min="6658" max="6658" width="26.140625" style="29" customWidth="1"/>
    <col min="6659" max="6659" width="9.7109375" style="29" customWidth="1"/>
    <col min="6660" max="6912" width="26.140625" style="29" customWidth="1"/>
    <col min="6913" max="6913" width="42.28515625" style="29" bestFit="1" customWidth="1"/>
    <col min="6914" max="6914" width="26.140625" style="29" customWidth="1"/>
    <col min="6915" max="6915" width="9.7109375" style="29" customWidth="1"/>
    <col min="6916" max="7168" width="26.140625" style="29" customWidth="1"/>
    <col min="7169" max="7169" width="42.28515625" style="29" bestFit="1" customWidth="1"/>
    <col min="7170" max="7170" width="26.140625" style="29" customWidth="1"/>
    <col min="7171" max="7171" width="9.7109375" style="29" customWidth="1"/>
    <col min="7172" max="7424" width="26.140625" style="29" customWidth="1"/>
    <col min="7425" max="7425" width="42.28515625" style="29" bestFit="1" customWidth="1"/>
    <col min="7426" max="7426" width="26.140625" style="29" customWidth="1"/>
    <col min="7427" max="7427" width="9.7109375" style="29" customWidth="1"/>
    <col min="7428" max="7680" width="26.140625" style="29" customWidth="1"/>
    <col min="7681" max="7681" width="42.28515625" style="29" bestFit="1" customWidth="1"/>
    <col min="7682" max="7682" width="26.140625" style="29" customWidth="1"/>
    <col min="7683" max="7683" width="9.7109375" style="29" customWidth="1"/>
    <col min="7684" max="7936" width="26.140625" style="29" customWidth="1"/>
    <col min="7937" max="7937" width="42.28515625" style="29" bestFit="1" customWidth="1"/>
    <col min="7938" max="7938" width="26.140625" style="29" customWidth="1"/>
    <col min="7939" max="7939" width="9.7109375" style="29" customWidth="1"/>
    <col min="7940" max="8192" width="26.140625" style="29" customWidth="1"/>
    <col min="8193" max="8193" width="42.28515625" style="29" bestFit="1" customWidth="1"/>
    <col min="8194" max="8194" width="26.140625" style="29" customWidth="1"/>
    <col min="8195" max="8195" width="9.7109375" style="29" customWidth="1"/>
    <col min="8196" max="8448" width="26.140625" style="29" customWidth="1"/>
    <col min="8449" max="8449" width="42.28515625" style="29" bestFit="1" customWidth="1"/>
    <col min="8450" max="8450" width="26.140625" style="29" customWidth="1"/>
    <col min="8451" max="8451" width="9.7109375" style="29" customWidth="1"/>
    <col min="8452" max="8704" width="26.140625" style="29" customWidth="1"/>
    <col min="8705" max="8705" width="42.28515625" style="29" bestFit="1" customWidth="1"/>
    <col min="8706" max="8706" width="26.140625" style="29" customWidth="1"/>
    <col min="8707" max="8707" width="9.7109375" style="29" customWidth="1"/>
    <col min="8708" max="8960" width="26.140625" style="29" customWidth="1"/>
    <col min="8961" max="8961" width="42.28515625" style="29" bestFit="1" customWidth="1"/>
    <col min="8962" max="8962" width="26.140625" style="29" customWidth="1"/>
    <col min="8963" max="8963" width="9.7109375" style="29" customWidth="1"/>
    <col min="8964" max="9216" width="26.140625" style="29" customWidth="1"/>
    <col min="9217" max="9217" width="42.28515625" style="29" bestFit="1" customWidth="1"/>
    <col min="9218" max="9218" width="26.140625" style="29" customWidth="1"/>
    <col min="9219" max="9219" width="9.7109375" style="29" customWidth="1"/>
    <col min="9220" max="9472" width="26.140625" style="29" customWidth="1"/>
    <col min="9473" max="9473" width="42.28515625" style="29" bestFit="1" customWidth="1"/>
    <col min="9474" max="9474" width="26.140625" style="29" customWidth="1"/>
    <col min="9475" max="9475" width="9.7109375" style="29" customWidth="1"/>
    <col min="9476" max="9728" width="26.140625" style="29" customWidth="1"/>
    <col min="9729" max="9729" width="42.28515625" style="29" bestFit="1" customWidth="1"/>
    <col min="9730" max="9730" width="26.140625" style="29" customWidth="1"/>
    <col min="9731" max="9731" width="9.7109375" style="29" customWidth="1"/>
    <col min="9732" max="9984" width="26.140625" style="29" customWidth="1"/>
    <col min="9985" max="9985" width="42.28515625" style="29" bestFit="1" customWidth="1"/>
    <col min="9986" max="9986" width="26.140625" style="29" customWidth="1"/>
    <col min="9987" max="9987" width="9.7109375" style="29" customWidth="1"/>
    <col min="9988" max="10240" width="26.140625" style="29" customWidth="1"/>
    <col min="10241" max="10241" width="42.28515625" style="29" bestFit="1" customWidth="1"/>
    <col min="10242" max="10242" width="26.140625" style="29" customWidth="1"/>
    <col min="10243" max="10243" width="9.7109375" style="29" customWidth="1"/>
    <col min="10244" max="10496" width="26.140625" style="29" customWidth="1"/>
    <col min="10497" max="10497" width="42.28515625" style="29" bestFit="1" customWidth="1"/>
    <col min="10498" max="10498" width="26.140625" style="29" customWidth="1"/>
    <col min="10499" max="10499" width="9.7109375" style="29" customWidth="1"/>
    <col min="10500" max="10752" width="26.140625" style="29" customWidth="1"/>
    <col min="10753" max="10753" width="42.28515625" style="29" bestFit="1" customWidth="1"/>
    <col min="10754" max="10754" width="26.140625" style="29" customWidth="1"/>
    <col min="10755" max="10755" width="9.7109375" style="29" customWidth="1"/>
    <col min="10756" max="11008" width="26.140625" style="29" customWidth="1"/>
    <col min="11009" max="11009" width="42.28515625" style="29" bestFit="1" customWidth="1"/>
    <col min="11010" max="11010" width="26.140625" style="29" customWidth="1"/>
    <col min="11011" max="11011" width="9.7109375" style="29" customWidth="1"/>
    <col min="11012" max="11264" width="26.140625" style="29" customWidth="1"/>
    <col min="11265" max="11265" width="42.28515625" style="29" bestFit="1" customWidth="1"/>
    <col min="11266" max="11266" width="26.140625" style="29" customWidth="1"/>
    <col min="11267" max="11267" width="9.7109375" style="29" customWidth="1"/>
    <col min="11268" max="11520" width="26.140625" style="29" customWidth="1"/>
    <col min="11521" max="11521" width="42.28515625" style="29" bestFit="1" customWidth="1"/>
    <col min="11522" max="11522" width="26.140625" style="29" customWidth="1"/>
    <col min="11523" max="11523" width="9.7109375" style="29" customWidth="1"/>
    <col min="11524" max="11776" width="26.140625" style="29" customWidth="1"/>
    <col min="11777" max="11777" width="42.28515625" style="29" bestFit="1" customWidth="1"/>
    <col min="11778" max="11778" width="26.140625" style="29" customWidth="1"/>
    <col min="11779" max="11779" width="9.7109375" style="29" customWidth="1"/>
    <col min="11780" max="12032" width="26.140625" style="29" customWidth="1"/>
    <col min="12033" max="12033" width="42.28515625" style="29" bestFit="1" customWidth="1"/>
    <col min="12034" max="12034" width="26.140625" style="29" customWidth="1"/>
    <col min="12035" max="12035" width="9.7109375" style="29" customWidth="1"/>
    <col min="12036" max="12288" width="26.140625" style="29" customWidth="1"/>
    <col min="12289" max="12289" width="42.28515625" style="29" bestFit="1" customWidth="1"/>
    <col min="12290" max="12290" width="26.140625" style="29" customWidth="1"/>
    <col min="12291" max="12291" width="9.7109375" style="29" customWidth="1"/>
    <col min="12292" max="12544" width="26.140625" style="29" customWidth="1"/>
    <col min="12545" max="12545" width="42.28515625" style="29" bestFit="1" customWidth="1"/>
    <col min="12546" max="12546" width="26.140625" style="29" customWidth="1"/>
    <col min="12547" max="12547" width="9.7109375" style="29" customWidth="1"/>
    <col min="12548" max="12800" width="26.140625" style="29" customWidth="1"/>
    <col min="12801" max="12801" width="42.28515625" style="29" bestFit="1" customWidth="1"/>
    <col min="12802" max="12802" width="26.140625" style="29" customWidth="1"/>
    <col min="12803" max="12803" width="9.7109375" style="29" customWidth="1"/>
    <col min="12804" max="13056" width="26.140625" style="29" customWidth="1"/>
    <col min="13057" max="13057" width="42.28515625" style="29" bestFit="1" customWidth="1"/>
    <col min="13058" max="13058" width="26.140625" style="29" customWidth="1"/>
    <col min="13059" max="13059" width="9.7109375" style="29" customWidth="1"/>
    <col min="13060" max="13312" width="26.140625" style="29" customWidth="1"/>
    <col min="13313" max="13313" width="42.28515625" style="29" bestFit="1" customWidth="1"/>
    <col min="13314" max="13314" width="26.140625" style="29" customWidth="1"/>
    <col min="13315" max="13315" width="9.7109375" style="29" customWidth="1"/>
    <col min="13316" max="13568" width="26.140625" style="29" customWidth="1"/>
    <col min="13569" max="13569" width="42.28515625" style="29" bestFit="1" customWidth="1"/>
    <col min="13570" max="13570" width="26.140625" style="29" customWidth="1"/>
    <col min="13571" max="13571" width="9.7109375" style="29" customWidth="1"/>
    <col min="13572" max="13824" width="26.140625" style="29" customWidth="1"/>
    <col min="13825" max="13825" width="42.28515625" style="29" bestFit="1" customWidth="1"/>
    <col min="13826" max="13826" width="26.140625" style="29" customWidth="1"/>
    <col min="13827" max="13827" width="9.7109375" style="29" customWidth="1"/>
    <col min="13828" max="14080" width="26.140625" style="29" customWidth="1"/>
    <col min="14081" max="14081" width="42.28515625" style="29" bestFit="1" customWidth="1"/>
    <col min="14082" max="14082" width="26.140625" style="29" customWidth="1"/>
    <col min="14083" max="14083" width="9.7109375" style="29" customWidth="1"/>
    <col min="14084" max="14336" width="26.140625" style="29" customWidth="1"/>
    <col min="14337" max="14337" width="42.28515625" style="29" bestFit="1" customWidth="1"/>
    <col min="14338" max="14338" width="26.140625" style="29" customWidth="1"/>
    <col min="14339" max="14339" width="9.7109375" style="29" customWidth="1"/>
    <col min="14340" max="14592" width="26.140625" style="29" customWidth="1"/>
    <col min="14593" max="14593" width="42.28515625" style="29" bestFit="1" customWidth="1"/>
    <col min="14594" max="14594" width="26.140625" style="29" customWidth="1"/>
    <col min="14595" max="14595" width="9.7109375" style="29" customWidth="1"/>
    <col min="14596" max="14848" width="26.140625" style="29" customWidth="1"/>
    <col min="14849" max="14849" width="42.28515625" style="29" bestFit="1" customWidth="1"/>
    <col min="14850" max="14850" width="26.140625" style="29" customWidth="1"/>
    <col min="14851" max="14851" width="9.7109375" style="29" customWidth="1"/>
    <col min="14852" max="15104" width="26.140625" style="29" customWidth="1"/>
    <col min="15105" max="15105" width="42.28515625" style="29" bestFit="1" customWidth="1"/>
    <col min="15106" max="15106" width="26.140625" style="29" customWidth="1"/>
    <col min="15107" max="15107" width="9.7109375" style="29" customWidth="1"/>
    <col min="15108" max="15360" width="26.140625" style="29" customWidth="1"/>
    <col min="15361" max="15361" width="42.28515625" style="29" bestFit="1" customWidth="1"/>
    <col min="15362" max="15362" width="26.140625" style="29" customWidth="1"/>
    <col min="15363" max="15363" width="9.7109375" style="29" customWidth="1"/>
    <col min="15364" max="15616" width="26.140625" style="29" customWidth="1"/>
    <col min="15617" max="15617" width="42.28515625" style="29" bestFit="1" customWidth="1"/>
    <col min="15618" max="15618" width="26.140625" style="29" customWidth="1"/>
    <col min="15619" max="15619" width="9.7109375" style="29" customWidth="1"/>
    <col min="15620" max="15872" width="26.140625" style="29" customWidth="1"/>
    <col min="15873" max="15873" width="42.28515625" style="29" bestFit="1" customWidth="1"/>
    <col min="15874" max="15874" width="26.140625" style="29" customWidth="1"/>
    <col min="15875" max="15875" width="9.7109375" style="29" customWidth="1"/>
    <col min="15876" max="16128" width="26.140625" style="29" customWidth="1"/>
    <col min="16129" max="16129" width="42.28515625" style="29" bestFit="1" customWidth="1"/>
    <col min="16130" max="16130" width="26.140625" style="29" customWidth="1"/>
    <col min="16131" max="16131" width="9.7109375" style="29" customWidth="1"/>
    <col min="16132" max="16384" width="26.140625" style="29" customWidth="1"/>
  </cols>
  <sheetData>
    <row r="1" spans="1:5" ht="20.25" x14ac:dyDescent="0.3">
      <c r="A1" s="78" t="s">
        <v>320</v>
      </c>
      <c r="B1" s="78"/>
      <c r="C1" s="78"/>
      <c r="D1" s="78"/>
      <c r="E1" s="78"/>
    </row>
    <row r="3" spans="1:5" x14ac:dyDescent="0.2">
      <c r="A3" s="77" t="s">
        <v>59</v>
      </c>
      <c r="B3" s="77"/>
      <c r="C3" s="3"/>
      <c r="D3" s="77" t="s">
        <v>60</v>
      </c>
      <c r="E3" s="77"/>
    </row>
    <row r="4" spans="1:5" x14ac:dyDescent="0.2">
      <c r="A4" s="3"/>
      <c r="B4" s="3"/>
      <c r="C4" s="3"/>
      <c r="D4" s="3"/>
      <c r="E4" s="3"/>
    </row>
    <row r="5" spans="1:5" x14ac:dyDescent="0.2">
      <c r="A5" s="4" t="s">
        <v>61</v>
      </c>
      <c r="B5" s="4">
        <v>134686.5</v>
      </c>
      <c r="C5" s="3"/>
      <c r="D5" s="4" t="s">
        <v>62</v>
      </c>
      <c r="E5" s="4">
        <v>2733236.69</v>
      </c>
    </row>
    <row r="6" spans="1:5" x14ac:dyDescent="0.2">
      <c r="A6" s="5" t="s">
        <v>63</v>
      </c>
      <c r="B6" s="6">
        <v>0</v>
      </c>
      <c r="C6" s="3"/>
      <c r="D6" s="5" t="s">
        <v>64</v>
      </c>
      <c r="E6" s="6">
        <v>207406.76</v>
      </c>
    </row>
    <row r="7" spans="1:5" x14ac:dyDescent="0.2">
      <c r="A7" s="5" t="s">
        <v>65</v>
      </c>
      <c r="B7" s="6">
        <v>16000</v>
      </c>
      <c r="C7" s="3"/>
      <c r="D7" s="5" t="s">
        <v>66</v>
      </c>
      <c r="E7" s="6">
        <v>2051417.44</v>
      </c>
    </row>
    <row r="8" spans="1:5" x14ac:dyDescent="0.2">
      <c r="A8" s="5" t="s">
        <v>67</v>
      </c>
      <c r="B8" s="6">
        <v>250</v>
      </c>
      <c r="C8" s="3"/>
      <c r="D8" s="5" t="s">
        <v>68</v>
      </c>
      <c r="E8" s="6">
        <v>474412.49</v>
      </c>
    </row>
    <row r="9" spans="1:5" x14ac:dyDescent="0.2">
      <c r="A9" s="5" t="s">
        <v>69</v>
      </c>
      <c r="B9" s="6">
        <v>118436.5</v>
      </c>
      <c r="C9" s="3"/>
      <c r="D9" s="4" t="s">
        <v>70</v>
      </c>
      <c r="E9" s="4">
        <v>2647636.8230779301</v>
      </c>
    </row>
    <row r="10" spans="1:5" x14ac:dyDescent="0.2">
      <c r="A10" s="4" t="s">
        <v>71</v>
      </c>
      <c r="B10" s="4">
        <v>2761027.0415918855</v>
      </c>
      <c r="C10" s="3"/>
      <c r="D10" s="7" t="s">
        <v>72</v>
      </c>
      <c r="E10" s="6">
        <v>1194558.29367217</v>
      </c>
    </row>
    <row r="11" spans="1:5" x14ac:dyDescent="0.2">
      <c r="A11" s="5" t="s">
        <v>73</v>
      </c>
      <c r="B11" s="6">
        <v>639779.0348591588</v>
      </c>
      <c r="C11" s="3"/>
      <c r="D11" s="7" t="s">
        <v>74</v>
      </c>
      <c r="E11" s="6">
        <v>375609.18876086298</v>
      </c>
    </row>
    <row r="12" spans="1:5" x14ac:dyDescent="0.2">
      <c r="A12" s="5" t="s">
        <v>75</v>
      </c>
      <c r="B12" s="6">
        <v>2121248.0067327269</v>
      </c>
      <c r="C12" s="3"/>
      <c r="D12" s="7" t="s">
        <v>76</v>
      </c>
      <c r="E12" s="6">
        <v>439091.79518901621</v>
      </c>
    </row>
    <row r="13" spans="1:5" x14ac:dyDescent="0.2">
      <c r="A13" s="4" t="s">
        <v>98</v>
      </c>
      <c r="B13" s="4">
        <v>2485160.0299999998</v>
      </c>
      <c r="C13" s="3"/>
      <c r="D13" s="7" t="s">
        <v>77</v>
      </c>
      <c r="E13" s="6">
        <v>638377.54545588105</v>
      </c>
    </row>
    <row r="14" spans="1:5" x14ac:dyDescent="0.2">
      <c r="A14" s="5" t="s">
        <v>78</v>
      </c>
      <c r="B14" s="6">
        <v>47435.93</v>
      </c>
      <c r="C14" s="3"/>
      <c r="D14" s="3"/>
      <c r="E14" s="3"/>
    </row>
    <row r="15" spans="1:5" x14ac:dyDescent="0.2">
      <c r="A15" s="5" t="s">
        <v>79</v>
      </c>
      <c r="B15" s="6">
        <v>6745.47</v>
      </c>
      <c r="C15" s="3"/>
      <c r="D15" s="3"/>
      <c r="E15" s="3"/>
    </row>
    <row r="16" spans="1:5" x14ac:dyDescent="0.2">
      <c r="A16" s="5" t="s">
        <v>80</v>
      </c>
      <c r="B16" s="6">
        <v>23580</v>
      </c>
      <c r="C16" s="3"/>
      <c r="D16" s="3"/>
      <c r="E16" s="3"/>
    </row>
    <row r="17" spans="1:5" x14ac:dyDescent="0.2">
      <c r="A17" s="5" t="s">
        <v>81</v>
      </c>
      <c r="B17" s="6">
        <v>1512389.69</v>
      </c>
      <c r="C17" s="118" t="s">
        <v>334</v>
      </c>
      <c r="D17" s="3"/>
      <c r="E17" s="3"/>
    </row>
    <row r="18" spans="1:5" x14ac:dyDescent="0.2">
      <c r="A18" s="5" t="s">
        <v>119</v>
      </c>
      <c r="B18" s="6">
        <v>30150</v>
      </c>
      <c r="C18" s="3"/>
      <c r="D18" s="3"/>
      <c r="E18" s="3"/>
    </row>
    <row r="19" spans="1:5" x14ac:dyDescent="0.2">
      <c r="A19" s="5" t="s">
        <v>82</v>
      </c>
      <c r="B19" s="6">
        <v>19100</v>
      </c>
      <c r="C19" s="3"/>
      <c r="D19" s="3"/>
      <c r="E19" s="3"/>
    </row>
    <row r="20" spans="1:5" x14ac:dyDescent="0.2">
      <c r="A20" s="5" t="s">
        <v>83</v>
      </c>
      <c r="B20" s="6">
        <v>2000</v>
      </c>
      <c r="C20" s="3"/>
      <c r="D20" s="3"/>
      <c r="E20" s="3"/>
    </row>
    <row r="21" spans="1:5" x14ac:dyDescent="0.2">
      <c r="A21" s="5" t="s">
        <v>84</v>
      </c>
      <c r="B21" s="6">
        <v>12000</v>
      </c>
      <c r="C21" s="3"/>
      <c r="D21" s="3"/>
      <c r="E21" s="3"/>
    </row>
    <row r="22" spans="1:5" x14ac:dyDescent="0.2">
      <c r="A22" s="5" t="s">
        <v>85</v>
      </c>
      <c r="B22" s="6">
        <v>2800</v>
      </c>
      <c r="C22" s="3"/>
      <c r="D22" s="3"/>
      <c r="E22" s="3"/>
    </row>
    <row r="23" spans="1:5" x14ac:dyDescent="0.2">
      <c r="A23" s="5" t="s">
        <v>86</v>
      </c>
      <c r="B23" s="6">
        <v>10744</v>
      </c>
      <c r="C23" s="3"/>
      <c r="D23" s="3"/>
      <c r="E23" s="3"/>
    </row>
    <row r="24" spans="1:5" x14ac:dyDescent="0.2">
      <c r="A24" s="5" t="s">
        <v>87</v>
      </c>
      <c r="B24" s="6">
        <v>64218.65</v>
      </c>
      <c r="C24" s="3"/>
      <c r="D24" s="3"/>
      <c r="E24" s="3"/>
    </row>
    <row r="25" spans="1:5" x14ac:dyDescent="0.2">
      <c r="A25" s="5" t="s">
        <v>88</v>
      </c>
      <c r="B25" s="6">
        <v>7437</v>
      </c>
      <c r="C25" s="3"/>
      <c r="D25" s="3"/>
      <c r="E25" s="3"/>
    </row>
    <row r="26" spans="1:5" x14ac:dyDescent="0.2">
      <c r="A26" s="5" t="s">
        <v>89</v>
      </c>
      <c r="B26" s="6">
        <v>51000</v>
      </c>
      <c r="C26" s="3"/>
      <c r="D26" s="3"/>
      <c r="E26" s="3"/>
    </row>
    <row r="27" spans="1:5" x14ac:dyDescent="0.2">
      <c r="A27" s="5" t="s">
        <v>90</v>
      </c>
      <c r="B27" s="6">
        <v>585859.29</v>
      </c>
      <c r="C27" s="3"/>
      <c r="D27" s="3"/>
      <c r="E27" s="3"/>
    </row>
    <row r="28" spans="1:5" x14ac:dyDescent="0.2">
      <c r="A28" s="5" t="s">
        <v>91</v>
      </c>
      <c r="B28" s="6">
        <v>35000</v>
      </c>
      <c r="C28" s="8"/>
      <c r="D28" s="8"/>
      <c r="E28" s="8"/>
    </row>
    <row r="29" spans="1:5" x14ac:dyDescent="0.2">
      <c r="A29" s="5" t="s">
        <v>92</v>
      </c>
      <c r="B29" s="6">
        <v>74700</v>
      </c>
      <c r="C29" s="8"/>
      <c r="D29" s="8"/>
      <c r="E29" s="8"/>
    </row>
    <row r="30" spans="1:5" x14ac:dyDescent="0.2">
      <c r="A30" s="3"/>
      <c r="B30" s="3"/>
      <c r="C30" s="3"/>
      <c r="D30" s="3"/>
      <c r="E30" s="3"/>
    </row>
    <row r="31" spans="1:5" x14ac:dyDescent="0.2">
      <c r="A31" s="9" t="s">
        <v>37</v>
      </c>
      <c r="B31" s="9">
        <f>+B5+B10+B13</f>
        <v>5380873.5715918858</v>
      </c>
      <c r="C31" s="3"/>
      <c r="D31" s="9"/>
      <c r="E31" s="9">
        <f>+E5+E9</f>
        <v>5380873.5130779296</v>
      </c>
    </row>
    <row r="33" spans="1:1" x14ac:dyDescent="0.2">
      <c r="A33" s="119" t="s">
        <v>461</v>
      </c>
    </row>
  </sheetData>
  <mergeCells count="3">
    <mergeCell ref="A3:B3"/>
    <mergeCell ref="D3:E3"/>
    <mergeCell ref="A1:E1"/>
  </mergeCells>
  <printOptions horizontalCentered="1"/>
  <pageMargins left="0.3" right="0.3" top="0.61" bottom="0.37" header="0.1" footer="0.1"/>
  <pageSetup paperSize="9" pageOrder="overThenDown" orientation="portrait" useFirstPageNumber="1" horizontalDpi="300" verticalDpi="300"/>
  <headerFooter alignWithMargins="0">
    <oddHeader>&amp;P</oddHeader>
    <oddFoote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ADC7C-047D-4C09-9D36-24B470612998}">
  <sheetPr>
    <tabColor theme="3" tint="0.59999389629810485"/>
    <outlinePr summaryBelow="0" summaryRight="0"/>
  </sheetPr>
  <dimension ref="A1:E33"/>
  <sheetViews>
    <sheetView workbookViewId="0">
      <selection activeCell="A33" sqref="A33"/>
    </sheetView>
  </sheetViews>
  <sheetFormatPr baseColWidth="10" defaultRowHeight="12.75" x14ac:dyDescent="0.2"/>
  <cols>
    <col min="1" max="1" width="34" style="29" bestFit="1" customWidth="1"/>
    <col min="2" max="2" width="10.5703125" style="29" bestFit="1" customWidth="1"/>
    <col min="3" max="3" width="9.7109375" style="29" customWidth="1"/>
    <col min="4" max="4" width="26.5703125" style="29" bestFit="1" customWidth="1"/>
    <col min="5" max="5" width="10" style="29" bestFit="1" customWidth="1"/>
    <col min="6" max="256" width="26.140625" style="29" customWidth="1"/>
    <col min="257" max="257" width="42.28515625" style="29" bestFit="1" customWidth="1"/>
    <col min="258" max="258" width="26.140625" style="29" customWidth="1"/>
    <col min="259" max="259" width="9.7109375" style="29" customWidth="1"/>
    <col min="260" max="512" width="26.140625" style="29" customWidth="1"/>
    <col min="513" max="513" width="42.28515625" style="29" bestFit="1" customWidth="1"/>
    <col min="514" max="514" width="26.140625" style="29" customWidth="1"/>
    <col min="515" max="515" width="9.7109375" style="29" customWidth="1"/>
    <col min="516" max="768" width="26.140625" style="29" customWidth="1"/>
    <col min="769" max="769" width="42.28515625" style="29" bestFit="1" customWidth="1"/>
    <col min="770" max="770" width="26.140625" style="29" customWidth="1"/>
    <col min="771" max="771" width="9.7109375" style="29" customWidth="1"/>
    <col min="772" max="1024" width="26.140625" style="29" customWidth="1"/>
    <col min="1025" max="1025" width="42.28515625" style="29" bestFit="1" customWidth="1"/>
    <col min="1026" max="1026" width="26.140625" style="29" customWidth="1"/>
    <col min="1027" max="1027" width="9.7109375" style="29" customWidth="1"/>
    <col min="1028" max="1280" width="26.140625" style="29" customWidth="1"/>
    <col min="1281" max="1281" width="42.28515625" style="29" bestFit="1" customWidth="1"/>
    <col min="1282" max="1282" width="26.140625" style="29" customWidth="1"/>
    <col min="1283" max="1283" width="9.7109375" style="29" customWidth="1"/>
    <col min="1284" max="1536" width="26.140625" style="29" customWidth="1"/>
    <col min="1537" max="1537" width="42.28515625" style="29" bestFit="1" customWidth="1"/>
    <col min="1538" max="1538" width="26.140625" style="29" customWidth="1"/>
    <col min="1539" max="1539" width="9.7109375" style="29" customWidth="1"/>
    <col min="1540" max="1792" width="26.140625" style="29" customWidth="1"/>
    <col min="1793" max="1793" width="42.28515625" style="29" bestFit="1" customWidth="1"/>
    <col min="1794" max="1794" width="26.140625" style="29" customWidth="1"/>
    <col min="1795" max="1795" width="9.7109375" style="29" customWidth="1"/>
    <col min="1796" max="2048" width="26.140625" style="29" customWidth="1"/>
    <col min="2049" max="2049" width="42.28515625" style="29" bestFit="1" customWidth="1"/>
    <col min="2050" max="2050" width="26.140625" style="29" customWidth="1"/>
    <col min="2051" max="2051" width="9.7109375" style="29" customWidth="1"/>
    <col min="2052" max="2304" width="26.140625" style="29" customWidth="1"/>
    <col min="2305" max="2305" width="42.28515625" style="29" bestFit="1" customWidth="1"/>
    <col min="2306" max="2306" width="26.140625" style="29" customWidth="1"/>
    <col min="2307" max="2307" width="9.7109375" style="29" customWidth="1"/>
    <col min="2308" max="2560" width="26.140625" style="29" customWidth="1"/>
    <col min="2561" max="2561" width="42.28515625" style="29" bestFit="1" customWidth="1"/>
    <col min="2562" max="2562" width="26.140625" style="29" customWidth="1"/>
    <col min="2563" max="2563" width="9.7109375" style="29" customWidth="1"/>
    <col min="2564" max="2816" width="26.140625" style="29" customWidth="1"/>
    <col min="2817" max="2817" width="42.28515625" style="29" bestFit="1" customWidth="1"/>
    <col min="2818" max="2818" width="26.140625" style="29" customWidth="1"/>
    <col min="2819" max="2819" width="9.7109375" style="29" customWidth="1"/>
    <col min="2820" max="3072" width="26.140625" style="29" customWidth="1"/>
    <col min="3073" max="3073" width="42.28515625" style="29" bestFit="1" customWidth="1"/>
    <col min="3074" max="3074" width="26.140625" style="29" customWidth="1"/>
    <col min="3075" max="3075" width="9.7109375" style="29" customWidth="1"/>
    <col min="3076" max="3328" width="26.140625" style="29" customWidth="1"/>
    <col min="3329" max="3329" width="42.28515625" style="29" bestFit="1" customWidth="1"/>
    <col min="3330" max="3330" width="26.140625" style="29" customWidth="1"/>
    <col min="3331" max="3331" width="9.7109375" style="29" customWidth="1"/>
    <col min="3332" max="3584" width="26.140625" style="29" customWidth="1"/>
    <col min="3585" max="3585" width="42.28515625" style="29" bestFit="1" customWidth="1"/>
    <col min="3586" max="3586" width="26.140625" style="29" customWidth="1"/>
    <col min="3587" max="3587" width="9.7109375" style="29" customWidth="1"/>
    <col min="3588" max="3840" width="26.140625" style="29" customWidth="1"/>
    <col min="3841" max="3841" width="42.28515625" style="29" bestFit="1" customWidth="1"/>
    <col min="3842" max="3842" width="26.140625" style="29" customWidth="1"/>
    <col min="3843" max="3843" width="9.7109375" style="29" customWidth="1"/>
    <col min="3844" max="4096" width="26.140625" style="29" customWidth="1"/>
    <col min="4097" max="4097" width="42.28515625" style="29" bestFit="1" customWidth="1"/>
    <col min="4098" max="4098" width="26.140625" style="29" customWidth="1"/>
    <col min="4099" max="4099" width="9.7109375" style="29" customWidth="1"/>
    <col min="4100" max="4352" width="26.140625" style="29" customWidth="1"/>
    <col min="4353" max="4353" width="42.28515625" style="29" bestFit="1" customWidth="1"/>
    <col min="4354" max="4354" width="26.140625" style="29" customWidth="1"/>
    <col min="4355" max="4355" width="9.7109375" style="29" customWidth="1"/>
    <col min="4356" max="4608" width="26.140625" style="29" customWidth="1"/>
    <col min="4609" max="4609" width="42.28515625" style="29" bestFit="1" customWidth="1"/>
    <col min="4610" max="4610" width="26.140625" style="29" customWidth="1"/>
    <col min="4611" max="4611" width="9.7109375" style="29" customWidth="1"/>
    <col min="4612" max="4864" width="26.140625" style="29" customWidth="1"/>
    <col min="4865" max="4865" width="42.28515625" style="29" bestFit="1" customWidth="1"/>
    <col min="4866" max="4866" width="26.140625" style="29" customWidth="1"/>
    <col min="4867" max="4867" width="9.7109375" style="29" customWidth="1"/>
    <col min="4868" max="5120" width="26.140625" style="29" customWidth="1"/>
    <col min="5121" max="5121" width="42.28515625" style="29" bestFit="1" customWidth="1"/>
    <col min="5122" max="5122" width="26.140625" style="29" customWidth="1"/>
    <col min="5123" max="5123" width="9.7109375" style="29" customWidth="1"/>
    <col min="5124" max="5376" width="26.140625" style="29" customWidth="1"/>
    <col min="5377" max="5377" width="42.28515625" style="29" bestFit="1" customWidth="1"/>
    <col min="5378" max="5378" width="26.140625" style="29" customWidth="1"/>
    <col min="5379" max="5379" width="9.7109375" style="29" customWidth="1"/>
    <col min="5380" max="5632" width="26.140625" style="29" customWidth="1"/>
    <col min="5633" max="5633" width="42.28515625" style="29" bestFit="1" customWidth="1"/>
    <col min="5634" max="5634" width="26.140625" style="29" customWidth="1"/>
    <col min="5635" max="5635" width="9.7109375" style="29" customWidth="1"/>
    <col min="5636" max="5888" width="26.140625" style="29" customWidth="1"/>
    <col min="5889" max="5889" width="42.28515625" style="29" bestFit="1" customWidth="1"/>
    <col min="5890" max="5890" width="26.140625" style="29" customWidth="1"/>
    <col min="5891" max="5891" width="9.7109375" style="29" customWidth="1"/>
    <col min="5892" max="6144" width="26.140625" style="29" customWidth="1"/>
    <col min="6145" max="6145" width="42.28515625" style="29" bestFit="1" customWidth="1"/>
    <col min="6146" max="6146" width="26.140625" style="29" customWidth="1"/>
    <col min="6147" max="6147" width="9.7109375" style="29" customWidth="1"/>
    <col min="6148" max="6400" width="26.140625" style="29" customWidth="1"/>
    <col min="6401" max="6401" width="42.28515625" style="29" bestFit="1" customWidth="1"/>
    <col min="6402" max="6402" width="26.140625" style="29" customWidth="1"/>
    <col min="6403" max="6403" width="9.7109375" style="29" customWidth="1"/>
    <col min="6404" max="6656" width="26.140625" style="29" customWidth="1"/>
    <col min="6657" max="6657" width="42.28515625" style="29" bestFit="1" customWidth="1"/>
    <col min="6658" max="6658" width="26.140625" style="29" customWidth="1"/>
    <col min="6659" max="6659" width="9.7109375" style="29" customWidth="1"/>
    <col min="6660" max="6912" width="26.140625" style="29" customWidth="1"/>
    <col min="6913" max="6913" width="42.28515625" style="29" bestFit="1" customWidth="1"/>
    <col min="6914" max="6914" width="26.140625" style="29" customWidth="1"/>
    <col min="6915" max="6915" width="9.7109375" style="29" customWidth="1"/>
    <col min="6916" max="7168" width="26.140625" style="29" customWidth="1"/>
    <col min="7169" max="7169" width="42.28515625" style="29" bestFit="1" customWidth="1"/>
    <col min="7170" max="7170" width="26.140625" style="29" customWidth="1"/>
    <col min="7171" max="7171" width="9.7109375" style="29" customWidth="1"/>
    <col min="7172" max="7424" width="26.140625" style="29" customWidth="1"/>
    <col min="7425" max="7425" width="42.28515625" style="29" bestFit="1" customWidth="1"/>
    <col min="7426" max="7426" width="26.140625" style="29" customWidth="1"/>
    <col min="7427" max="7427" width="9.7109375" style="29" customWidth="1"/>
    <col min="7428" max="7680" width="26.140625" style="29" customWidth="1"/>
    <col min="7681" max="7681" width="42.28515625" style="29" bestFit="1" customWidth="1"/>
    <col min="7682" max="7682" width="26.140625" style="29" customWidth="1"/>
    <col min="7683" max="7683" width="9.7109375" style="29" customWidth="1"/>
    <col min="7684" max="7936" width="26.140625" style="29" customWidth="1"/>
    <col min="7937" max="7937" width="42.28515625" style="29" bestFit="1" customWidth="1"/>
    <col min="7938" max="7938" width="26.140625" style="29" customWidth="1"/>
    <col min="7939" max="7939" width="9.7109375" style="29" customWidth="1"/>
    <col min="7940" max="8192" width="26.140625" style="29" customWidth="1"/>
    <col min="8193" max="8193" width="42.28515625" style="29" bestFit="1" customWidth="1"/>
    <col min="8194" max="8194" width="26.140625" style="29" customWidth="1"/>
    <col min="8195" max="8195" width="9.7109375" style="29" customWidth="1"/>
    <col min="8196" max="8448" width="26.140625" style="29" customWidth="1"/>
    <col min="8449" max="8449" width="42.28515625" style="29" bestFit="1" customWidth="1"/>
    <col min="8450" max="8450" width="26.140625" style="29" customWidth="1"/>
    <col min="8451" max="8451" width="9.7109375" style="29" customWidth="1"/>
    <col min="8452" max="8704" width="26.140625" style="29" customWidth="1"/>
    <col min="8705" max="8705" width="42.28515625" style="29" bestFit="1" customWidth="1"/>
    <col min="8706" max="8706" width="26.140625" style="29" customWidth="1"/>
    <col min="8707" max="8707" width="9.7109375" style="29" customWidth="1"/>
    <col min="8708" max="8960" width="26.140625" style="29" customWidth="1"/>
    <col min="8961" max="8961" width="42.28515625" style="29" bestFit="1" customWidth="1"/>
    <col min="8962" max="8962" width="26.140625" style="29" customWidth="1"/>
    <col min="8963" max="8963" width="9.7109375" style="29" customWidth="1"/>
    <col min="8964" max="9216" width="26.140625" style="29" customWidth="1"/>
    <col min="9217" max="9217" width="42.28515625" style="29" bestFit="1" customWidth="1"/>
    <col min="9218" max="9218" width="26.140625" style="29" customWidth="1"/>
    <col min="9219" max="9219" width="9.7109375" style="29" customWidth="1"/>
    <col min="9220" max="9472" width="26.140625" style="29" customWidth="1"/>
    <col min="9473" max="9473" width="42.28515625" style="29" bestFit="1" customWidth="1"/>
    <col min="9474" max="9474" width="26.140625" style="29" customWidth="1"/>
    <col min="9475" max="9475" width="9.7109375" style="29" customWidth="1"/>
    <col min="9476" max="9728" width="26.140625" style="29" customWidth="1"/>
    <col min="9729" max="9729" width="42.28515625" style="29" bestFit="1" customWidth="1"/>
    <col min="9730" max="9730" width="26.140625" style="29" customWidth="1"/>
    <col min="9731" max="9731" width="9.7109375" style="29" customWidth="1"/>
    <col min="9732" max="9984" width="26.140625" style="29" customWidth="1"/>
    <col min="9985" max="9985" width="42.28515625" style="29" bestFit="1" customWidth="1"/>
    <col min="9986" max="9986" width="26.140625" style="29" customWidth="1"/>
    <col min="9987" max="9987" width="9.7109375" style="29" customWidth="1"/>
    <col min="9988" max="10240" width="26.140625" style="29" customWidth="1"/>
    <col min="10241" max="10241" width="42.28515625" style="29" bestFit="1" customWidth="1"/>
    <col min="10242" max="10242" width="26.140625" style="29" customWidth="1"/>
    <col min="10243" max="10243" width="9.7109375" style="29" customWidth="1"/>
    <col min="10244" max="10496" width="26.140625" style="29" customWidth="1"/>
    <col min="10497" max="10497" width="42.28515625" style="29" bestFit="1" customWidth="1"/>
    <col min="10498" max="10498" width="26.140625" style="29" customWidth="1"/>
    <col min="10499" max="10499" width="9.7109375" style="29" customWidth="1"/>
    <col min="10500" max="10752" width="26.140625" style="29" customWidth="1"/>
    <col min="10753" max="10753" width="42.28515625" style="29" bestFit="1" customWidth="1"/>
    <col min="10754" max="10754" width="26.140625" style="29" customWidth="1"/>
    <col min="10755" max="10755" width="9.7109375" style="29" customWidth="1"/>
    <col min="10756" max="11008" width="26.140625" style="29" customWidth="1"/>
    <col min="11009" max="11009" width="42.28515625" style="29" bestFit="1" customWidth="1"/>
    <col min="11010" max="11010" width="26.140625" style="29" customWidth="1"/>
    <col min="11011" max="11011" width="9.7109375" style="29" customWidth="1"/>
    <col min="11012" max="11264" width="26.140625" style="29" customWidth="1"/>
    <col min="11265" max="11265" width="42.28515625" style="29" bestFit="1" customWidth="1"/>
    <col min="11266" max="11266" width="26.140625" style="29" customWidth="1"/>
    <col min="11267" max="11267" width="9.7109375" style="29" customWidth="1"/>
    <col min="11268" max="11520" width="26.140625" style="29" customWidth="1"/>
    <col min="11521" max="11521" width="42.28515625" style="29" bestFit="1" customWidth="1"/>
    <col min="11522" max="11522" width="26.140625" style="29" customWidth="1"/>
    <col min="11523" max="11523" width="9.7109375" style="29" customWidth="1"/>
    <col min="11524" max="11776" width="26.140625" style="29" customWidth="1"/>
    <col min="11777" max="11777" width="42.28515625" style="29" bestFit="1" customWidth="1"/>
    <col min="11778" max="11778" width="26.140625" style="29" customWidth="1"/>
    <col min="11779" max="11779" width="9.7109375" style="29" customWidth="1"/>
    <col min="11780" max="12032" width="26.140625" style="29" customWidth="1"/>
    <col min="12033" max="12033" width="42.28515625" style="29" bestFit="1" customWidth="1"/>
    <col min="12034" max="12034" width="26.140625" style="29" customWidth="1"/>
    <col min="12035" max="12035" width="9.7109375" style="29" customWidth="1"/>
    <col min="12036" max="12288" width="26.140625" style="29" customWidth="1"/>
    <col min="12289" max="12289" width="42.28515625" style="29" bestFit="1" customWidth="1"/>
    <col min="12290" max="12290" width="26.140625" style="29" customWidth="1"/>
    <col min="12291" max="12291" width="9.7109375" style="29" customWidth="1"/>
    <col min="12292" max="12544" width="26.140625" style="29" customWidth="1"/>
    <col min="12545" max="12545" width="42.28515625" style="29" bestFit="1" customWidth="1"/>
    <col min="12546" max="12546" width="26.140625" style="29" customWidth="1"/>
    <col min="12547" max="12547" width="9.7109375" style="29" customWidth="1"/>
    <col min="12548" max="12800" width="26.140625" style="29" customWidth="1"/>
    <col min="12801" max="12801" width="42.28515625" style="29" bestFit="1" customWidth="1"/>
    <col min="12802" max="12802" width="26.140625" style="29" customWidth="1"/>
    <col min="12803" max="12803" width="9.7109375" style="29" customWidth="1"/>
    <col min="12804" max="13056" width="26.140625" style="29" customWidth="1"/>
    <col min="13057" max="13057" width="42.28515625" style="29" bestFit="1" customWidth="1"/>
    <col min="13058" max="13058" width="26.140625" style="29" customWidth="1"/>
    <col min="13059" max="13059" width="9.7109375" style="29" customWidth="1"/>
    <col min="13060" max="13312" width="26.140625" style="29" customWidth="1"/>
    <col min="13313" max="13313" width="42.28515625" style="29" bestFit="1" customWidth="1"/>
    <col min="13314" max="13314" width="26.140625" style="29" customWidth="1"/>
    <col min="13315" max="13315" width="9.7109375" style="29" customWidth="1"/>
    <col min="13316" max="13568" width="26.140625" style="29" customWidth="1"/>
    <col min="13569" max="13569" width="42.28515625" style="29" bestFit="1" customWidth="1"/>
    <col min="13570" max="13570" width="26.140625" style="29" customWidth="1"/>
    <col min="13571" max="13571" width="9.7109375" style="29" customWidth="1"/>
    <col min="13572" max="13824" width="26.140625" style="29" customWidth="1"/>
    <col min="13825" max="13825" width="42.28515625" style="29" bestFit="1" customWidth="1"/>
    <col min="13826" max="13826" width="26.140625" style="29" customWidth="1"/>
    <col min="13827" max="13827" width="9.7109375" style="29" customWidth="1"/>
    <col min="13828" max="14080" width="26.140625" style="29" customWidth="1"/>
    <col min="14081" max="14081" width="42.28515625" style="29" bestFit="1" customWidth="1"/>
    <col min="14082" max="14082" width="26.140625" style="29" customWidth="1"/>
    <col min="14083" max="14083" width="9.7109375" style="29" customWidth="1"/>
    <col min="14084" max="14336" width="26.140625" style="29" customWidth="1"/>
    <col min="14337" max="14337" width="42.28515625" style="29" bestFit="1" customWidth="1"/>
    <col min="14338" max="14338" width="26.140625" style="29" customWidth="1"/>
    <col min="14339" max="14339" width="9.7109375" style="29" customWidth="1"/>
    <col min="14340" max="14592" width="26.140625" style="29" customWidth="1"/>
    <col min="14593" max="14593" width="42.28515625" style="29" bestFit="1" customWidth="1"/>
    <col min="14594" max="14594" width="26.140625" style="29" customWidth="1"/>
    <col min="14595" max="14595" width="9.7109375" style="29" customWidth="1"/>
    <col min="14596" max="14848" width="26.140625" style="29" customWidth="1"/>
    <col min="14849" max="14849" width="42.28515625" style="29" bestFit="1" customWidth="1"/>
    <col min="14850" max="14850" width="26.140625" style="29" customWidth="1"/>
    <col min="14851" max="14851" width="9.7109375" style="29" customWidth="1"/>
    <col min="14852" max="15104" width="26.140625" style="29" customWidth="1"/>
    <col min="15105" max="15105" width="42.28515625" style="29" bestFit="1" customWidth="1"/>
    <col min="15106" max="15106" width="26.140625" style="29" customWidth="1"/>
    <col min="15107" max="15107" width="9.7109375" style="29" customWidth="1"/>
    <col min="15108" max="15360" width="26.140625" style="29" customWidth="1"/>
    <col min="15361" max="15361" width="42.28515625" style="29" bestFit="1" customWidth="1"/>
    <col min="15362" max="15362" width="26.140625" style="29" customWidth="1"/>
    <col min="15363" max="15363" width="9.7109375" style="29" customWidth="1"/>
    <col min="15364" max="15616" width="26.140625" style="29" customWidth="1"/>
    <col min="15617" max="15617" width="42.28515625" style="29" bestFit="1" customWidth="1"/>
    <col min="15618" max="15618" width="26.140625" style="29" customWidth="1"/>
    <col min="15619" max="15619" width="9.7109375" style="29" customWidth="1"/>
    <col min="15620" max="15872" width="26.140625" style="29" customWidth="1"/>
    <col min="15873" max="15873" width="42.28515625" style="29" bestFit="1" customWidth="1"/>
    <col min="15874" max="15874" width="26.140625" style="29" customWidth="1"/>
    <col min="15875" max="15875" width="9.7109375" style="29" customWidth="1"/>
    <col min="15876" max="16128" width="26.140625" style="29" customWidth="1"/>
    <col min="16129" max="16129" width="42.28515625" style="29" bestFit="1" customWidth="1"/>
    <col min="16130" max="16130" width="26.140625" style="29" customWidth="1"/>
    <col min="16131" max="16131" width="9.7109375" style="29" customWidth="1"/>
    <col min="16132" max="16384" width="26.140625" style="29" customWidth="1"/>
  </cols>
  <sheetData>
    <row r="1" spans="1:5" ht="20.25" x14ac:dyDescent="0.3">
      <c r="A1" s="78" t="s">
        <v>321</v>
      </c>
      <c r="B1" s="78"/>
      <c r="C1" s="78"/>
      <c r="D1" s="78"/>
      <c r="E1" s="78"/>
    </row>
    <row r="3" spans="1:5" x14ac:dyDescent="0.2">
      <c r="A3" s="77" t="s">
        <v>93</v>
      </c>
      <c r="B3" s="77"/>
      <c r="C3" s="3"/>
      <c r="D3" s="77" t="s">
        <v>94</v>
      </c>
      <c r="E3" s="77"/>
    </row>
    <row r="4" spans="1:5" x14ac:dyDescent="0.2">
      <c r="A4" s="3"/>
      <c r="B4" s="3"/>
      <c r="C4" s="3"/>
      <c r="D4" s="3"/>
      <c r="E4" s="3"/>
    </row>
    <row r="5" spans="1:5" x14ac:dyDescent="0.2">
      <c r="A5" s="4" t="s">
        <v>95</v>
      </c>
      <c r="B5" s="4">
        <v>134686.5</v>
      </c>
      <c r="C5" s="3"/>
      <c r="D5" s="4" t="s">
        <v>113</v>
      </c>
      <c r="E5" s="4">
        <v>2733236.69</v>
      </c>
    </row>
    <row r="6" spans="1:5" x14ac:dyDescent="0.2">
      <c r="A6" s="5" t="s">
        <v>99</v>
      </c>
      <c r="B6" s="6">
        <v>0</v>
      </c>
      <c r="C6" s="3"/>
      <c r="D6" s="5" t="s">
        <v>114</v>
      </c>
      <c r="E6" s="6">
        <v>207406.76</v>
      </c>
    </row>
    <row r="7" spans="1:5" x14ac:dyDescent="0.2">
      <c r="A7" s="5" t="s">
        <v>15</v>
      </c>
      <c r="B7" s="6">
        <v>16000</v>
      </c>
      <c r="C7" s="3"/>
      <c r="D7" s="5" t="s">
        <v>115</v>
      </c>
      <c r="E7" s="6">
        <v>2051417.44</v>
      </c>
    </row>
    <row r="8" spans="1:5" x14ac:dyDescent="0.2">
      <c r="A8" s="5" t="s">
        <v>102</v>
      </c>
      <c r="B8" s="6">
        <v>250</v>
      </c>
      <c r="C8" s="3"/>
      <c r="D8" s="5" t="s">
        <v>116</v>
      </c>
      <c r="E8" s="6">
        <v>474412.49</v>
      </c>
    </row>
    <row r="9" spans="1:5" x14ac:dyDescent="0.2">
      <c r="A9" s="5" t="s">
        <v>16</v>
      </c>
      <c r="B9" s="6">
        <v>118436.5</v>
      </c>
      <c r="C9" s="3"/>
      <c r="D9" s="4" t="s">
        <v>117</v>
      </c>
      <c r="E9" s="4">
        <v>2647636.8230779301</v>
      </c>
    </row>
    <row r="10" spans="1:5" x14ac:dyDescent="0.2">
      <c r="A10" s="4" t="s">
        <v>96</v>
      </c>
      <c r="B10" s="4">
        <v>2761027.0415918855</v>
      </c>
      <c r="C10" s="3"/>
      <c r="D10" s="7" t="s">
        <v>72</v>
      </c>
      <c r="E10" s="6">
        <v>1194558.29367217</v>
      </c>
    </row>
    <row r="11" spans="1:5" x14ac:dyDescent="0.2">
      <c r="A11" s="5" t="s">
        <v>100</v>
      </c>
      <c r="B11" s="6">
        <v>639779.0348591588</v>
      </c>
      <c r="C11" s="3"/>
      <c r="D11" s="7" t="s">
        <v>74</v>
      </c>
      <c r="E11" s="6">
        <v>375609.18876086298</v>
      </c>
    </row>
    <row r="12" spans="1:5" x14ac:dyDescent="0.2">
      <c r="A12" s="5" t="s">
        <v>101</v>
      </c>
      <c r="B12" s="6">
        <v>2121248.0067327269</v>
      </c>
      <c r="C12" s="3"/>
      <c r="D12" s="7" t="s">
        <v>76</v>
      </c>
      <c r="E12" s="6">
        <v>439091.79518901621</v>
      </c>
    </row>
    <row r="13" spans="1:5" x14ac:dyDescent="0.2">
      <c r="A13" s="4" t="s">
        <v>97</v>
      </c>
      <c r="B13" s="4">
        <v>2485160.0299999998</v>
      </c>
      <c r="C13" s="3"/>
      <c r="D13" s="7" t="s">
        <v>77</v>
      </c>
      <c r="E13" s="6">
        <v>638377.54545588105</v>
      </c>
    </row>
    <row r="14" spans="1:5" x14ac:dyDescent="0.2">
      <c r="A14" s="5" t="s">
        <v>103</v>
      </c>
      <c r="B14" s="6">
        <v>47435.93</v>
      </c>
      <c r="C14" s="3"/>
      <c r="D14" s="3"/>
      <c r="E14" s="3"/>
    </row>
    <row r="15" spans="1:5" x14ac:dyDescent="0.2">
      <c r="A15" s="5" t="s">
        <v>104</v>
      </c>
      <c r="B15" s="6">
        <v>6745.47</v>
      </c>
      <c r="C15" s="3"/>
      <c r="D15" s="3"/>
      <c r="E15" s="3"/>
    </row>
    <row r="16" spans="1:5" x14ac:dyDescent="0.2">
      <c r="A16" s="5" t="s">
        <v>105</v>
      </c>
      <c r="B16" s="6">
        <v>23580</v>
      </c>
      <c r="C16" s="3"/>
      <c r="D16" s="3"/>
      <c r="E16" s="3"/>
    </row>
    <row r="17" spans="1:5" x14ac:dyDescent="0.2">
      <c r="A17" s="5" t="s">
        <v>106</v>
      </c>
      <c r="B17" s="6">
        <v>1512389.69</v>
      </c>
      <c r="C17" s="118" t="s">
        <v>334</v>
      </c>
      <c r="D17" s="3"/>
      <c r="E17" s="3"/>
    </row>
    <row r="18" spans="1:5" x14ac:dyDescent="0.2">
      <c r="A18" s="5" t="s">
        <v>118</v>
      </c>
      <c r="B18" s="6">
        <v>30150</v>
      </c>
      <c r="C18" s="3"/>
      <c r="D18" s="3"/>
      <c r="E18" s="3"/>
    </row>
    <row r="19" spans="1:5" x14ac:dyDescent="0.2">
      <c r="A19" s="5" t="s">
        <v>107</v>
      </c>
      <c r="B19" s="6">
        <v>19100</v>
      </c>
      <c r="C19" s="3"/>
      <c r="D19" s="3"/>
      <c r="E19" s="3"/>
    </row>
    <row r="20" spans="1:5" x14ac:dyDescent="0.2">
      <c r="A20" s="5" t="s">
        <v>17</v>
      </c>
      <c r="B20" s="6">
        <v>2000</v>
      </c>
      <c r="C20" s="3"/>
      <c r="D20" s="3"/>
      <c r="E20" s="3"/>
    </row>
    <row r="21" spans="1:5" x14ac:dyDescent="0.2">
      <c r="A21" s="5" t="s">
        <v>22</v>
      </c>
      <c r="B21" s="6">
        <v>12000</v>
      </c>
      <c r="C21" s="3"/>
      <c r="D21" s="3"/>
      <c r="E21" s="3"/>
    </row>
    <row r="22" spans="1:5" x14ac:dyDescent="0.2">
      <c r="A22" s="5" t="s">
        <v>108</v>
      </c>
      <c r="B22" s="6">
        <v>2800</v>
      </c>
      <c r="C22" s="3"/>
      <c r="D22" s="3"/>
      <c r="E22" s="3"/>
    </row>
    <row r="23" spans="1:5" x14ac:dyDescent="0.2">
      <c r="A23" s="5" t="s">
        <v>19</v>
      </c>
      <c r="B23" s="6">
        <v>10744</v>
      </c>
      <c r="C23" s="3"/>
      <c r="D23" s="3"/>
      <c r="E23" s="3"/>
    </row>
    <row r="24" spans="1:5" x14ac:dyDescent="0.2">
      <c r="A24" s="5" t="s">
        <v>20</v>
      </c>
      <c r="B24" s="6">
        <v>64218.65</v>
      </c>
      <c r="C24" s="3"/>
      <c r="D24" s="3"/>
      <c r="E24" s="3"/>
    </row>
    <row r="25" spans="1:5" x14ac:dyDescent="0.2">
      <c r="A25" s="5" t="s">
        <v>109</v>
      </c>
      <c r="B25" s="6">
        <v>7437</v>
      </c>
      <c r="C25" s="3"/>
      <c r="D25" s="3"/>
      <c r="E25" s="3"/>
    </row>
    <row r="26" spans="1:5" x14ac:dyDescent="0.2">
      <c r="A26" s="5" t="s">
        <v>21</v>
      </c>
      <c r="B26" s="6">
        <v>51000</v>
      </c>
      <c r="C26" s="3"/>
      <c r="D26" s="3"/>
      <c r="E26" s="3"/>
    </row>
    <row r="27" spans="1:5" x14ac:dyDescent="0.2">
      <c r="A27" s="5" t="s">
        <v>110</v>
      </c>
      <c r="B27" s="6">
        <v>585859.29</v>
      </c>
      <c r="C27" s="3"/>
      <c r="D27" s="3"/>
      <c r="E27" s="3"/>
    </row>
    <row r="28" spans="1:5" x14ac:dyDescent="0.2">
      <c r="A28" s="5" t="s">
        <v>111</v>
      </c>
      <c r="B28" s="6">
        <v>35000</v>
      </c>
      <c r="C28" s="8"/>
      <c r="D28" s="8"/>
      <c r="E28" s="8"/>
    </row>
    <row r="29" spans="1:5" x14ac:dyDescent="0.2">
      <c r="A29" s="5" t="s">
        <v>112</v>
      </c>
      <c r="B29" s="6">
        <v>74700</v>
      </c>
      <c r="C29" s="8"/>
      <c r="D29" s="8"/>
      <c r="E29" s="8"/>
    </row>
    <row r="30" spans="1:5" x14ac:dyDescent="0.2">
      <c r="A30" s="3"/>
      <c r="B30" s="3"/>
      <c r="C30" s="3"/>
      <c r="D30" s="3"/>
      <c r="E30" s="3"/>
    </row>
    <row r="31" spans="1:5" x14ac:dyDescent="0.2">
      <c r="A31" s="9" t="s">
        <v>13</v>
      </c>
      <c r="B31" s="9">
        <f>+B5+B10+B13</f>
        <v>5380873.5715918858</v>
      </c>
      <c r="C31" s="3"/>
      <c r="D31" s="9"/>
      <c r="E31" s="9">
        <f>+E5+E9</f>
        <v>5380873.5130779296</v>
      </c>
    </row>
    <row r="33" spans="1:1" x14ac:dyDescent="0.2">
      <c r="A33" s="119" t="s">
        <v>460</v>
      </c>
    </row>
  </sheetData>
  <mergeCells count="3">
    <mergeCell ref="A3:B3"/>
    <mergeCell ref="D3:E3"/>
    <mergeCell ref="A1:E1"/>
  </mergeCells>
  <printOptions horizontalCentered="1"/>
  <pageMargins left="0.3" right="0.3" top="0.61" bottom="0.37" header="0.1" footer="0.1"/>
  <pageSetup paperSize="9" pageOrder="overThenDown" orientation="portrait" useFirstPageNumber="1" horizontalDpi="300" verticalDpi="300"/>
  <headerFooter alignWithMargins="0">
    <oddHeader>&amp;P</oddHeader>
    <oddFoote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47963-6335-406C-9EA3-96A49A082817}">
  <sheetPr>
    <tabColor theme="9" tint="0.39997558519241921"/>
  </sheetPr>
  <dimension ref="A1:M58"/>
  <sheetViews>
    <sheetView topLeftCell="A27" workbookViewId="0">
      <selection activeCell="A43" sqref="A43:XFD58"/>
    </sheetView>
  </sheetViews>
  <sheetFormatPr baseColWidth="10" defaultRowHeight="14.25" x14ac:dyDescent="0.2"/>
  <cols>
    <col min="1" max="1" width="49.7109375" style="17" bestFit="1" customWidth="1"/>
    <col min="2" max="2" width="19.7109375" style="17" bestFit="1" customWidth="1"/>
    <col min="3" max="3" width="24.7109375" style="17" bestFit="1" customWidth="1"/>
    <col min="4" max="4" width="6.28515625" style="17" customWidth="1"/>
    <col min="5" max="5" width="24.7109375" style="17" bestFit="1" customWidth="1"/>
    <col min="6" max="6" width="6.28515625" style="17" customWidth="1"/>
    <col min="7" max="7" width="24.7109375" style="17" bestFit="1" customWidth="1"/>
    <col min="8" max="8" width="6.28515625" style="17" customWidth="1"/>
    <col min="9" max="9" width="24.7109375" style="17" bestFit="1" customWidth="1"/>
    <col min="10" max="10" width="6.28515625" style="17" customWidth="1"/>
    <col min="11" max="11" width="24.7109375" style="17" customWidth="1"/>
    <col min="12" max="12" width="16.5703125" style="17" bestFit="1" customWidth="1"/>
    <col min="13" max="16384" width="11.42578125" style="17"/>
  </cols>
  <sheetData>
    <row r="1" spans="1:13" ht="23.25" x14ac:dyDescent="0.35">
      <c r="A1" s="79" t="s">
        <v>322</v>
      </c>
      <c r="B1" s="79"/>
      <c r="C1" s="79"/>
      <c r="D1" s="79"/>
      <c r="E1" s="79"/>
      <c r="F1" s="79"/>
      <c r="G1" s="79"/>
      <c r="H1" s="79"/>
      <c r="I1" s="79"/>
      <c r="J1" s="79"/>
      <c r="K1" s="79"/>
      <c r="L1" s="79"/>
    </row>
    <row r="3" spans="1:13" x14ac:dyDescent="0.2">
      <c r="A3" s="14" t="s">
        <v>308</v>
      </c>
      <c r="B3" s="14" t="s">
        <v>132</v>
      </c>
      <c r="C3" s="15" t="s">
        <v>217</v>
      </c>
      <c r="D3" s="15"/>
      <c r="E3" s="15" t="s">
        <v>129</v>
      </c>
      <c r="F3" s="15"/>
      <c r="G3" s="15" t="s">
        <v>130</v>
      </c>
      <c r="H3" s="15"/>
      <c r="I3" s="15" t="s">
        <v>131</v>
      </c>
      <c r="J3" s="15"/>
      <c r="K3" s="15" t="s">
        <v>37</v>
      </c>
      <c r="L3" s="14" t="s">
        <v>121</v>
      </c>
    </row>
    <row r="4" spans="1:13" x14ac:dyDescent="0.2">
      <c r="A4" s="30"/>
      <c r="B4" s="30"/>
      <c r="C4" s="30"/>
      <c r="D4" s="30"/>
      <c r="E4" s="30"/>
      <c r="F4" s="30"/>
      <c r="G4" s="30"/>
      <c r="H4" s="30"/>
      <c r="I4" s="30"/>
      <c r="J4" s="30"/>
      <c r="K4" s="30"/>
      <c r="L4" s="30"/>
    </row>
    <row r="5" spans="1:13" ht="15" x14ac:dyDescent="0.25">
      <c r="A5" s="13" t="s">
        <v>122</v>
      </c>
      <c r="B5" s="12">
        <v>827167.45654375304</v>
      </c>
      <c r="C5" s="10">
        <v>188274.34726919982</v>
      </c>
      <c r="D5" s="63">
        <f>+C5/B5</f>
        <v>0.2276133396928933</v>
      </c>
      <c r="E5" s="10">
        <v>232132.8884037988</v>
      </c>
      <c r="F5" s="63">
        <f>+E5/$B5</f>
        <v>0.28063590578592851</v>
      </c>
      <c r="G5" s="10">
        <v>208545.56470820127</v>
      </c>
      <c r="H5" s="63">
        <f>+G5/$B5</f>
        <v>0.25212012762154679</v>
      </c>
      <c r="I5" s="10">
        <f>212470.872306399-I34</f>
        <v>210944.262306399</v>
      </c>
      <c r="J5" s="63">
        <f>+I5/$B5</f>
        <v>0.25502002120321704</v>
      </c>
      <c r="K5" s="65">
        <f>+C5+E5+G5+I5</f>
        <v>839897.06268759887</v>
      </c>
      <c r="L5" s="31">
        <f>+K5/B5</f>
        <v>1.0153893943035857</v>
      </c>
    </row>
    <row r="6" spans="1:13" ht="15" x14ac:dyDescent="0.25">
      <c r="A6" s="13" t="s">
        <v>123</v>
      </c>
      <c r="B6" s="12">
        <v>213663.57851169998</v>
      </c>
      <c r="C6" s="10">
        <v>45090.21</v>
      </c>
      <c r="D6" s="63">
        <f t="shared" ref="D6:D10" si="0">+C6/B6</f>
        <v>0.21103367412490898</v>
      </c>
      <c r="E6" s="10">
        <v>60454.850000000006</v>
      </c>
      <c r="F6" s="63">
        <f t="shared" ref="F6:H10" si="1">+E6/$B6</f>
        <v>0.28294410503233974</v>
      </c>
      <c r="G6" s="10">
        <v>36790.32</v>
      </c>
      <c r="H6" s="63">
        <f t="shared" si="1"/>
        <v>0.17218807368231645</v>
      </c>
      <c r="I6" s="10">
        <v>63539.240000000005</v>
      </c>
      <c r="J6" s="63">
        <f t="shared" ref="J6" si="2">+I6/$B6</f>
        <v>0.29737983629493814</v>
      </c>
      <c r="K6" s="65">
        <f t="shared" ref="K6:K10" si="3">+C6+E6+G6+I6</f>
        <v>205874.62</v>
      </c>
      <c r="L6" s="31">
        <f t="shared" ref="L6:L10" si="4">+K6/B6</f>
        <v>0.96354568913450322</v>
      </c>
    </row>
    <row r="7" spans="1:13" ht="15" x14ac:dyDescent="0.25">
      <c r="A7" s="13" t="s">
        <v>124</v>
      </c>
      <c r="B7" s="12">
        <v>665577.93420424056</v>
      </c>
      <c r="C7" s="10">
        <v>144745.56915535984</v>
      </c>
      <c r="D7" s="63">
        <f t="shared" si="0"/>
        <v>0.21747350943720278</v>
      </c>
      <c r="E7" s="10">
        <v>170977.26462503994</v>
      </c>
      <c r="F7" s="63">
        <f t="shared" si="1"/>
        <v>0.25688541617513044</v>
      </c>
      <c r="G7" s="10">
        <v>141059.67086556007</v>
      </c>
      <c r="H7" s="63">
        <f t="shared" si="1"/>
        <v>0.21193561807936112</v>
      </c>
      <c r="I7" s="10">
        <v>188478.31643112027</v>
      </c>
      <c r="J7" s="63">
        <f t="shared" ref="J7" si="5">+I7/$B7</f>
        <v>0.28317993542929482</v>
      </c>
      <c r="K7" s="65">
        <f t="shared" si="3"/>
        <v>645260.82107708009</v>
      </c>
      <c r="L7" s="31">
        <f t="shared" si="4"/>
        <v>0.96947447912098916</v>
      </c>
    </row>
    <row r="8" spans="1:13" ht="15" x14ac:dyDescent="0.25">
      <c r="A8" s="13" t="s">
        <v>125</v>
      </c>
      <c r="B8" s="12">
        <v>107611.66368679458</v>
      </c>
      <c r="C8" s="10">
        <v>23922.044918319996</v>
      </c>
      <c r="D8" s="63">
        <f t="shared" si="0"/>
        <v>0.22229974055549853</v>
      </c>
      <c r="E8" s="10">
        <v>29260.772806479999</v>
      </c>
      <c r="F8" s="63">
        <f t="shared" si="1"/>
        <v>0.27191079297541515</v>
      </c>
      <c r="G8" s="10">
        <v>24992.949045720008</v>
      </c>
      <c r="H8" s="63">
        <f t="shared" si="1"/>
        <v>0.23225130240958244</v>
      </c>
      <c r="I8" s="10">
        <v>30326.145341440006</v>
      </c>
      <c r="J8" s="63">
        <f t="shared" ref="J8" si="6">+I8/$B8</f>
        <v>0.28181095154986846</v>
      </c>
      <c r="K8" s="65">
        <f t="shared" si="3"/>
        <v>108501.91211196002</v>
      </c>
      <c r="L8" s="31">
        <f t="shared" si="4"/>
        <v>1.0082727874903645</v>
      </c>
    </row>
    <row r="9" spans="1:13" ht="15" x14ac:dyDescent="0.25">
      <c r="A9" s="13" t="s">
        <v>126</v>
      </c>
      <c r="B9" s="12">
        <v>698991.12347572949</v>
      </c>
      <c r="C9" s="10">
        <f>122803.36729272-C38</f>
        <v>122603.76729271999</v>
      </c>
      <c r="D9" s="63">
        <f t="shared" si="0"/>
        <v>0.1754010361148414</v>
      </c>
      <c r="E9" s="10">
        <f>168868.48963908-E38</f>
        <v>166775.74963908002</v>
      </c>
      <c r="F9" s="63">
        <f t="shared" si="1"/>
        <v>0.23859494639901654</v>
      </c>
      <c r="G9" s="10">
        <f>186142.29644012-G38</f>
        <v>184878.69644011999</v>
      </c>
      <c r="H9" s="63">
        <f t="shared" si="1"/>
        <v>0.26449362549957961</v>
      </c>
      <c r="I9" s="10">
        <f>190020.25395424-I38</f>
        <v>189970.35395424001</v>
      </c>
      <c r="J9" s="63">
        <f t="shared" ref="J9" si="7">+I9/$B9</f>
        <v>0.27177792045428772</v>
      </c>
      <c r="K9" s="65">
        <f t="shared" si="3"/>
        <v>664228.56732616003</v>
      </c>
      <c r="L9" s="31">
        <f t="shared" si="4"/>
        <v>0.95026752846772522</v>
      </c>
    </row>
    <row r="10" spans="1:13" ht="15" x14ac:dyDescent="0.25">
      <c r="A10" s="13" t="s">
        <v>333</v>
      </c>
      <c r="B10" s="12">
        <f>2867861.81516967</f>
        <v>2867861.8151696702</v>
      </c>
      <c r="C10" s="10">
        <f>409741.141364403-C39</f>
        <v>409629.381364403</v>
      </c>
      <c r="D10" s="63">
        <f t="shared" si="0"/>
        <v>0.14283442082099351</v>
      </c>
      <c r="E10" s="10">
        <f>606258.944525597-E39</f>
        <v>603365.66452559701</v>
      </c>
      <c r="F10" s="63">
        <f t="shared" si="1"/>
        <v>0.21038868097970068</v>
      </c>
      <c r="G10" s="10">
        <f>375520.8589404-G39</f>
        <v>375315.95894039999</v>
      </c>
      <c r="H10" s="63">
        <f t="shared" si="1"/>
        <v>0.13086961057717328</v>
      </c>
      <c r="I10" s="10">
        <f>380463.591966801-I39</f>
        <v>371929.22196680098</v>
      </c>
      <c r="J10" s="63">
        <f t="shared" ref="J10" si="8">+I10/$B10</f>
        <v>0.129688683045838</v>
      </c>
      <c r="K10" s="65">
        <f t="shared" si="3"/>
        <v>1760240.226797201</v>
      </c>
      <c r="L10" s="31">
        <f t="shared" si="4"/>
        <v>0.61378139542370547</v>
      </c>
      <c r="M10" s="105" t="s">
        <v>334</v>
      </c>
    </row>
    <row r="11" spans="1:13" x14ac:dyDescent="0.2">
      <c r="A11" s="30"/>
      <c r="B11" s="30"/>
      <c r="C11" s="30"/>
      <c r="D11" s="30"/>
      <c r="E11" s="30"/>
      <c r="F11" s="30"/>
      <c r="G11" s="30"/>
      <c r="H11" s="30"/>
      <c r="I11" s="30"/>
      <c r="J11" s="30"/>
      <c r="K11" s="30"/>
      <c r="L11" s="30"/>
    </row>
    <row r="12" spans="1:13" ht="15" x14ac:dyDescent="0.25">
      <c r="A12" s="30"/>
      <c r="B12" s="11">
        <f>SUM(B5:B10)</f>
        <v>5380873.5715918876</v>
      </c>
      <c r="C12" s="12">
        <f t="shared" ref="C12:K12" si="9">SUM(C5:C10)</f>
        <v>934265.32000000263</v>
      </c>
      <c r="D12" s="64">
        <f>+C12/B12</f>
        <v>0.17362707143546727</v>
      </c>
      <c r="E12" s="12">
        <f t="shared" si="9"/>
        <v>1262967.1899999958</v>
      </c>
      <c r="F12" s="64">
        <f>+E12/$B12</f>
        <v>0.23471415434619794</v>
      </c>
      <c r="G12" s="12">
        <f t="shared" si="9"/>
        <v>971583.16000000131</v>
      </c>
      <c r="H12" s="64">
        <f>+G12/$B12</f>
        <v>0.18056234681473224</v>
      </c>
      <c r="I12" s="12">
        <f t="shared" si="9"/>
        <v>1055187.5400000003</v>
      </c>
      <c r="J12" s="64">
        <f>+I12/$B12</f>
        <v>0.19609967154233501</v>
      </c>
      <c r="K12" s="66">
        <f t="shared" si="9"/>
        <v>4224003.21</v>
      </c>
      <c r="L12" s="31">
        <f>+K12/B12</f>
        <v>0.78500324413873246</v>
      </c>
    </row>
    <row r="14" spans="1:13" x14ac:dyDescent="0.2">
      <c r="A14" s="105" t="s">
        <v>335</v>
      </c>
    </row>
    <row r="15" spans="1:13" x14ac:dyDescent="0.2">
      <c r="A15" s="105" t="s">
        <v>336</v>
      </c>
    </row>
    <row r="30" spans="1:12" ht="23.25" x14ac:dyDescent="0.35">
      <c r="A30" s="79" t="s">
        <v>316</v>
      </c>
      <c r="B30" s="79"/>
      <c r="C30" s="79"/>
      <c r="D30" s="79"/>
      <c r="E30" s="79"/>
      <c r="F30" s="79"/>
      <c r="G30" s="79"/>
      <c r="H30" s="79"/>
      <c r="I30" s="79"/>
      <c r="J30" s="79"/>
      <c r="K30" s="79"/>
      <c r="L30" s="79"/>
    </row>
    <row r="32" spans="1:12" x14ac:dyDescent="0.2">
      <c r="A32" s="14" t="s">
        <v>308</v>
      </c>
      <c r="B32" s="14" t="s">
        <v>132</v>
      </c>
      <c r="C32" s="15" t="s">
        <v>217</v>
      </c>
      <c r="D32" s="15"/>
      <c r="E32" s="15" t="s">
        <v>129</v>
      </c>
      <c r="F32" s="15"/>
      <c r="G32" s="15" t="s">
        <v>130</v>
      </c>
      <c r="H32" s="15"/>
      <c r="I32" s="15" t="s">
        <v>131</v>
      </c>
      <c r="J32" s="15"/>
      <c r="K32" s="15" t="s">
        <v>37</v>
      </c>
    </row>
    <row r="33" spans="1:12" x14ac:dyDescent="0.2">
      <c r="A33" s="30"/>
      <c r="B33" s="30"/>
      <c r="C33" s="30"/>
      <c r="D33" s="30"/>
      <c r="E33" s="30"/>
      <c r="F33" s="30"/>
      <c r="G33" s="30"/>
      <c r="H33" s="30"/>
      <c r="I33" s="30"/>
      <c r="J33" s="30"/>
      <c r="K33" s="30"/>
    </row>
    <row r="34" spans="1:12" x14ac:dyDescent="0.2">
      <c r="A34" s="13" t="s">
        <v>122</v>
      </c>
      <c r="B34" s="30"/>
      <c r="C34" s="10">
        <v>0</v>
      </c>
      <c r="D34" s="30"/>
      <c r="E34" s="10">
        <v>0</v>
      </c>
      <c r="F34" s="30"/>
      <c r="G34" s="10">
        <v>0</v>
      </c>
      <c r="H34" s="30"/>
      <c r="I34" s="10">
        <v>1526.61</v>
      </c>
      <c r="J34" s="30"/>
      <c r="K34" s="65">
        <f t="shared" ref="K34:K37" si="10">+C34+E34+G34+I34</f>
        <v>1526.61</v>
      </c>
    </row>
    <row r="35" spans="1:12" x14ac:dyDescent="0.2">
      <c r="A35" s="13" t="s">
        <v>123</v>
      </c>
      <c r="B35" s="30"/>
      <c r="C35" s="10">
        <v>0</v>
      </c>
      <c r="D35" s="30"/>
      <c r="E35" s="10">
        <v>0</v>
      </c>
      <c r="F35" s="30"/>
      <c r="G35" s="10">
        <v>0</v>
      </c>
      <c r="H35" s="30"/>
      <c r="I35" s="10">
        <v>0</v>
      </c>
      <c r="J35" s="30"/>
      <c r="K35" s="65">
        <f t="shared" si="10"/>
        <v>0</v>
      </c>
    </row>
    <row r="36" spans="1:12" x14ac:dyDescent="0.2">
      <c r="A36" s="13" t="s">
        <v>124</v>
      </c>
      <c r="B36" s="30"/>
      <c r="C36" s="10">
        <v>0</v>
      </c>
      <c r="D36" s="30"/>
      <c r="E36" s="10">
        <v>0</v>
      </c>
      <c r="F36" s="30"/>
      <c r="G36" s="10">
        <v>0</v>
      </c>
      <c r="H36" s="30"/>
      <c r="I36" s="10">
        <v>0</v>
      </c>
      <c r="J36" s="30"/>
      <c r="K36" s="65">
        <f t="shared" si="10"/>
        <v>0</v>
      </c>
    </row>
    <row r="37" spans="1:12" x14ac:dyDescent="0.2">
      <c r="A37" s="13" t="s">
        <v>125</v>
      </c>
      <c r="B37" s="30"/>
      <c r="C37" s="10">
        <v>0</v>
      </c>
      <c r="D37" s="30"/>
      <c r="E37" s="10">
        <v>0</v>
      </c>
      <c r="F37" s="30"/>
      <c r="G37" s="10">
        <v>0</v>
      </c>
      <c r="H37" s="30"/>
      <c r="I37" s="10">
        <v>0</v>
      </c>
      <c r="J37" s="30"/>
      <c r="K37" s="65">
        <f t="shared" si="10"/>
        <v>0</v>
      </c>
    </row>
    <row r="38" spans="1:12" x14ac:dyDescent="0.2">
      <c r="A38" s="13" t="s">
        <v>126</v>
      </c>
      <c r="B38" s="30"/>
      <c r="C38" s="10">
        <v>199.6</v>
      </c>
      <c r="D38" s="30"/>
      <c r="E38" s="10">
        <v>2092.7399999999998</v>
      </c>
      <c r="F38" s="30"/>
      <c r="G38" s="10">
        <v>1263.5999999999999</v>
      </c>
      <c r="H38" s="30"/>
      <c r="I38" s="10">
        <v>49.9</v>
      </c>
      <c r="J38" s="30"/>
      <c r="K38" s="65">
        <f t="shared" ref="K38:K40" si="11">+C38+E38+G38+I38</f>
        <v>3605.8399999999997</v>
      </c>
    </row>
    <row r="39" spans="1:12" x14ac:dyDescent="0.2">
      <c r="A39" s="13" t="s">
        <v>127</v>
      </c>
      <c r="B39" s="30"/>
      <c r="C39" s="10">
        <v>111.76</v>
      </c>
      <c r="D39" s="30"/>
      <c r="E39" s="10">
        <v>2893.28</v>
      </c>
      <c r="F39" s="30"/>
      <c r="G39" s="10">
        <v>204.9</v>
      </c>
      <c r="H39" s="30"/>
      <c r="I39" s="10">
        <v>8534.3700000000008</v>
      </c>
      <c r="J39" s="30"/>
      <c r="K39" s="65">
        <f t="shared" si="11"/>
        <v>11744.310000000001</v>
      </c>
    </row>
    <row r="40" spans="1:12" x14ac:dyDescent="0.2">
      <c r="A40" s="13" t="s">
        <v>456</v>
      </c>
      <c r="B40" s="30"/>
      <c r="C40" s="10">
        <v>0</v>
      </c>
      <c r="D40" s="30"/>
      <c r="E40" s="10">
        <v>0</v>
      </c>
      <c r="F40" s="30"/>
      <c r="G40" s="10">
        <v>3817.42</v>
      </c>
      <c r="H40" s="30"/>
      <c r="I40" s="10">
        <v>24270.69</v>
      </c>
      <c r="J40" s="30"/>
      <c r="K40" s="65">
        <f t="shared" si="11"/>
        <v>28088.11</v>
      </c>
    </row>
    <row r="41" spans="1:12" x14ac:dyDescent="0.2">
      <c r="A41" s="30"/>
      <c r="B41" s="30"/>
      <c r="C41" s="30"/>
      <c r="D41" s="30"/>
      <c r="E41" s="30"/>
      <c r="F41" s="30"/>
      <c r="G41" s="30"/>
      <c r="H41" s="30"/>
      <c r="I41" s="30"/>
      <c r="J41" s="30"/>
      <c r="K41" s="30"/>
    </row>
    <row r="42" spans="1:12" x14ac:dyDescent="0.2">
      <c r="A42" s="30"/>
      <c r="B42" s="30"/>
      <c r="C42" s="12">
        <f>SUM(C34:C40)</f>
        <v>311.36</v>
      </c>
      <c r="D42" s="30"/>
      <c r="E42" s="12">
        <f>SUM(E34:E40)</f>
        <v>4986.0200000000004</v>
      </c>
      <c r="F42" s="30"/>
      <c r="G42" s="12">
        <f>SUM(G34:G40)</f>
        <v>5285.92</v>
      </c>
      <c r="H42" s="30"/>
      <c r="I42" s="12">
        <f>SUM(I34:I40)</f>
        <v>34381.57</v>
      </c>
      <c r="J42" s="30"/>
      <c r="K42" s="66">
        <f>SUM(K34:K40)</f>
        <v>44964.87</v>
      </c>
    </row>
    <row r="43" spans="1:12" x14ac:dyDescent="0.2">
      <c r="B43" s="30"/>
      <c r="D43" s="30"/>
      <c r="F43" s="30"/>
      <c r="H43" s="30"/>
      <c r="J43" s="30"/>
    </row>
    <row r="44" spans="1:12" x14ac:dyDescent="0.2">
      <c r="C44" s="30"/>
      <c r="D44" s="30"/>
      <c r="E44" s="30"/>
      <c r="F44" s="30"/>
      <c r="G44" s="30"/>
      <c r="H44" s="30"/>
      <c r="I44" s="30"/>
    </row>
    <row r="45" spans="1:12" x14ac:dyDescent="0.2">
      <c r="F45" s="30"/>
    </row>
    <row r="46" spans="1:12" ht="23.25" x14ac:dyDescent="0.35">
      <c r="A46" s="117" t="s">
        <v>457</v>
      </c>
      <c r="B46" s="117"/>
      <c r="C46" s="117"/>
      <c r="D46" s="117"/>
      <c r="E46" s="117"/>
      <c r="F46" s="117"/>
      <c r="G46" s="117"/>
      <c r="H46" s="117"/>
      <c r="I46" s="117"/>
      <c r="J46" s="117"/>
      <c r="K46" s="117"/>
      <c r="L46" s="117"/>
    </row>
    <row r="48" spans="1:12" x14ac:dyDescent="0.2">
      <c r="A48" s="14" t="s">
        <v>308</v>
      </c>
      <c r="B48" s="14" t="s">
        <v>132</v>
      </c>
      <c r="C48" s="15" t="s">
        <v>217</v>
      </c>
      <c r="D48" s="15"/>
      <c r="E48" s="15" t="s">
        <v>129</v>
      </c>
      <c r="F48" s="15"/>
      <c r="G48" s="15" t="s">
        <v>130</v>
      </c>
      <c r="H48" s="15"/>
      <c r="I48" s="15" t="s">
        <v>131</v>
      </c>
      <c r="J48" s="15"/>
      <c r="K48" s="15" t="s">
        <v>37</v>
      </c>
    </row>
    <row r="49" spans="1:11" x14ac:dyDescent="0.2">
      <c r="A49" s="30"/>
      <c r="B49" s="30"/>
      <c r="C49" s="30"/>
      <c r="D49" s="30"/>
      <c r="E49" s="30"/>
      <c r="F49" s="30"/>
      <c r="G49" s="30"/>
      <c r="H49" s="30"/>
      <c r="I49" s="30"/>
      <c r="J49" s="30"/>
      <c r="K49" s="30"/>
    </row>
    <row r="50" spans="1:11" x14ac:dyDescent="0.2">
      <c r="A50" s="13" t="s">
        <v>122</v>
      </c>
      <c r="B50" s="30"/>
      <c r="C50" s="10">
        <f>+C5+C34</f>
        <v>188274.34726919982</v>
      </c>
      <c r="D50" s="30"/>
      <c r="E50" s="10">
        <f t="shared" ref="E50:E56" si="12">+E5+E34</f>
        <v>232132.8884037988</v>
      </c>
      <c r="F50" s="30"/>
      <c r="G50" s="10">
        <f t="shared" ref="G50:G56" si="13">+G5+G34</f>
        <v>208545.56470820127</v>
      </c>
      <c r="H50" s="30"/>
      <c r="I50" s="10">
        <f t="shared" ref="I50:I56" si="14">+I5+I34</f>
        <v>212470.87230639899</v>
      </c>
      <c r="J50" s="30"/>
      <c r="K50" s="65">
        <f t="shared" ref="K50:K56" si="15">+C50+E50+G50+I50</f>
        <v>841423.67268759897</v>
      </c>
    </row>
    <row r="51" spans="1:11" x14ac:dyDescent="0.2">
      <c r="A51" s="13" t="s">
        <v>123</v>
      </c>
      <c r="B51" s="30"/>
      <c r="C51" s="10">
        <f t="shared" ref="C51:C56" si="16">+C6+C35</f>
        <v>45090.21</v>
      </c>
      <c r="D51" s="30"/>
      <c r="E51" s="10">
        <f t="shared" si="12"/>
        <v>60454.850000000006</v>
      </c>
      <c r="F51" s="30"/>
      <c r="G51" s="10">
        <f t="shared" si="13"/>
        <v>36790.32</v>
      </c>
      <c r="H51" s="30"/>
      <c r="I51" s="10">
        <f t="shared" si="14"/>
        <v>63539.240000000005</v>
      </c>
      <c r="J51" s="30"/>
      <c r="K51" s="65">
        <f t="shared" si="15"/>
        <v>205874.62</v>
      </c>
    </row>
    <row r="52" spans="1:11" x14ac:dyDescent="0.2">
      <c r="A52" s="13" t="s">
        <v>124</v>
      </c>
      <c r="B52" s="30"/>
      <c r="C52" s="10">
        <f t="shared" si="16"/>
        <v>144745.56915535984</v>
      </c>
      <c r="D52" s="30"/>
      <c r="E52" s="10">
        <f t="shared" si="12"/>
        <v>170977.26462503994</v>
      </c>
      <c r="F52" s="30"/>
      <c r="G52" s="10">
        <f t="shared" si="13"/>
        <v>141059.67086556007</v>
      </c>
      <c r="H52" s="30"/>
      <c r="I52" s="10">
        <f t="shared" si="14"/>
        <v>188478.31643112027</v>
      </c>
      <c r="J52" s="30"/>
      <c r="K52" s="65">
        <f t="shared" si="15"/>
        <v>645260.82107708009</v>
      </c>
    </row>
    <row r="53" spans="1:11" x14ac:dyDescent="0.2">
      <c r="A53" s="13" t="s">
        <v>125</v>
      </c>
      <c r="B53" s="30"/>
      <c r="C53" s="10">
        <f t="shared" si="16"/>
        <v>23922.044918319996</v>
      </c>
      <c r="D53" s="30"/>
      <c r="E53" s="10">
        <f t="shared" si="12"/>
        <v>29260.772806479999</v>
      </c>
      <c r="F53" s="30"/>
      <c r="G53" s="10">
        <f t="shared" si="13"/>
        <v>24992.949045720008</v>
      </c>
      <c r="H53" s="30"/>
      <c r="I53" s="10">
        <f t="shared" si="14"/>
        <v>30326.145341440006</v>
      </c>
      <c r="J53" s="30"/>
      <c r="K53" s="65">
        <f t="shared" si="15"/>
        <v>108501.91211196002</v>
      </c>
    </row>
    <row r="54" spans="1:11" x14ac:dyDescent="0.2">
      <c r="A54" s="13" t="s">
        <v>126</v>
      </c>
      <c r="B54" s="30"/>
      <c r="C54" s="10">
        <f t="shared" si="16"/>
        <v>122803.36729272</v>
      </c>
      <c r="D54" s="30"/>
      <c r="E54" s="10">
        <f t="shared" si="12"/>
        <v>168868.48963908001</v>
      </c>
      <c r="F54" s="30"/>
      <c r="G54" s="10">
        <f t="shared" si="13"/>
        <v>186142.29644012</v>
      </c>
      <c r="H54" s="30"/>
      <c r="I54" s="10">
        <f t="shared" si="14"/>
        <v>190020.25395424</v>
      </c>
      <c r="J54" s="30"/>
      <c r="K54" s="65">
        <f t="shared" si="15"/>
        <v>667834.40732616</v>
      </c>
    </row>
    <row r="55" spans="1:11" x14ac:dyDescent="0.2">
      <c r="A55" s="13" t="s">
        <v>127</v>
      </c>
      <c r="B55" s="30"/>
      <c r="C55" s="10">
        <f t="shared" si="16"/>
        <v>409741.14136440301</v>
      </c>
      <c r="D55" s="30"/>
      <c r="E55" s="10">
        <f t="shared" si="12"/>
        <v>606258.94452559703</v>
      </c>
      <c r="F55" s="30"/>
      <c r="G55" s="10">
        <f t="shared" si="13"/>
        <v>375520.85894040001</v>
      </c>
      <c r="H55" s="30"/>
      <c r="I55" s="10">
        <f t="shared" si="14"/>
        <v>380463.59196680097</v>
      </c>
      <c r="J55" s="30"/>
      <c r="K55" s="65">
        <f t="shared" si="15"/>
        <v>1771984.5367972008</v>
      </c>
    </row>
    <row r="56" spans="1:11" x14ac:dyDescent="0.2">
      <c r="A56" s="13" t="s">
        <v>456</v>
      </c>
      <c r="B56" s="30"/>
      <c r="C56" s="10">
        <f t="shared" si="16"/>
        <v>0</v>
      </c>
      <c r="D56" s="30"/>
      <c r="E56" s="10">
        <f t="shared" si="12"/>
        <v>0</v>
      </c>
      <c r="F56" s="30"/>
      <c r="G56" s="10">
        <f t="shared" si="13"/>
        <v>3817.42</v>
      </c>
      <c r="H56" s="30"/>
      <c r="I56" s="10">
        <f t="shared" si="14"/>
        <v>24270.69</v>
      </c>
      <c r="J56" s="30"/>
      <c r="K56" s="65">
        <f t="shared" si="15"/>
        <v>28088.11</v>
      </c>
    </row>
    <row r="57" spans="1:11" x14ac:dyDescent="0.2">
      <c r="A57" s="30"/>
      <c r="B57" s="30"/>
      <c r="C57" s="30"/>
      <c r="D57" s="30"/>
      <c r="E57" s="30"/>
      <c r="F57" s="30"/>
      <c r="G57" s="30"/>
      <c r="H57" s="30"/>
      <c r="I57" s="30"/>
      <c r="J57" s="30"/>
      <c r="K57" s="30"/>
    </row>
    <row r="58" spans="1:11" x14ac:dyDescent="0.2">
      <c r="A58" s="30"/>
      <c r="B58" s="30"/>
      <c r="C58" s="12">
        <f>SUM(C50:C56)</f>
        <v>934576.68000000273</v>
      </c>
      <c r="D58" s="30"/>
      <c r="E58" s="12">
        <f>SUM(E50:E56)</f>
        <v>1267953.2099999958</v>
      </c>
      <c r="F58" s="30"/>
      <c r="G58" s="12">
        <f>SUM(G50:G56)</f>
        <v>976869.08000000136</v>
      </c>
      <c r="H58" s="30"/>
      <c r="I58" s="12">
        <f>SUM(I50:I56)</f>
        <v>1089569.1100000003</v>
      </c>
      <c r="J58" s="30"/>
      <c r="K58" s="66">
        <f>SUM(K50:K56)</f>
        <v>4268968.080000001</v>
      </c>
    </row>
  </sheetData>
  <mergeCells count="3">
    <mergeCell ref="A1:L1"/>
    <mergeCell ref="A30:L30"/>
    <mergeCell ref="A46:L4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A3AA200D7FF4343BAE68149A4FD2589" ma:contentTypeVersion="15" ma:contentTypeDescription="Crear nuevo documento." ma:contentTypeScope="" ma:versionID="e02073e1b1753a8a027e6b92db538a94">
  <xsd:schema xmlns:xsd="http://www.w3.org/2001/XMLSchema" xmlns:xs="http://www.w3.org/2001/XMLSchema" xmlns:p="http://schemas.microsoft.com/office/2006/metadata/properties" xmlns:ns2="185de1a0-6006-4e01-b1b0-4174e4275ed4" xmlns:ns3="ede30374-eb3a-4070-bcb9-d807f7df5720" targetNamespace="http://schemas.microsoft.com/office/2006/metadata/properties" ma:root="true" ma:fieldsID="178bf7d252aab348966bdff84040a1ca" ns2:_="" ns3:_="">
    <xsd:import namespace="185de1a0-6006-4e01-b1b0-4174e4275ed4"/>
    <xsd:import namespace="ede30374-eb3a-4070-bcb9-d807f7df572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5de1a0-6006-4e01-b1b0-4174e4275ed4"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a0da7361-d357-47e7-8763-847f2a4569a6}" ma:internalName="TaxCatchAll" ma:showField="CatchAllData" ma:web="185de1a0-6006-4e01-b1b0-4174e4275ed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de30374-eb3a-4070-bcb9-d807f7df572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a7514d57-8e70-43ac-b127-ec32266e7d9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de30374-eb3a-4070-bcb9-d807f7df5720">
      <Terms xmlns="http://schemas.microsoft.com/office/infopath/2007/PartnerControls"/>
    </lcf76f155ced4ddcb4097134ff3c332f>
    <TaxCatchAll xmlns="185de1a0-6006-4e01-b1b0-4174e4275ed4" xsi:nil="true"/>
  </documentManagement>
</p:properties>
</file>

<file path=customXml/itemProps1.xml><?xml version="1.0" encoding="utf-8"?>
<ds:datastoreItem xmlns:ds="http://schemas.openxmlformats.org/officeDocument/2006/customXml" ds:itemID="{DE988404-EC7E-4463-A4B5-7F9C631FC9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5de1a0-6006-4e01-b1b0-4174e4275ed4"/>
    <ds:schemaRef ds:uri="ede30374-eb3a-4070-bcb9-d807f7df5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02C291-E99D-44B8-90AA-BF0BB6D817E2}">
  <ds:schemaRefs>
    <ds:schemaRef ds:uri="http://schemas.microsoft.com/sharepoint/v3/contenttype/forms"/>
  </ds:schemaRefs>
</ds:datastoreItem>
</file>

<file path=customXml/itemProps3.xml><?xml version="1.0" encoding="utf-8"?>
<ds:datastoreItem xmlns:ds="http://schemas.openxmlformats.org/officeDocument/2006/customXml" ds:itemID="{E2531886-19E6-4C92-B4DA-4F3B3AB0B03E}">
  <ds:schemaRefs>
    <ds:schemaRef ds:uri="http://schemas.microsoft.com/office/2006/metadata/properties"/>
    <ds:schemaRef ds:uri="http://schemas.microsoft.com/office/infopath/2007/PartnerControls"/>
    <ds:schemaRef ds:uri="ede30374-eb3a-4070-bcb9-d807f7df5720"/>
    <ds:schemaRef ds:uri="185de1a0-6006-4e01-b1b0-4174e4275ed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vt:i4>
      </vt:variant>
    </vt:vector>
  </HeadingPairs>
  <TitlesOfParts>
    <vt:vector size="21" baseType="lpstr">
      <vt:lpstr>INFORMAZIO OROKORRA</vt:lpstr>
      <vt:lpstr>INFORMACIÓN GENERAL</vt:lpstr>
      <vt:lpstr>Informazio orokorra (eranskina)</vt:lpstr>
      <vt:lpstr>Información general (anexo)</vt:lpstr>
      <vt:lpstr>Aurrekontua 2024</vt:lpstr>
      <vt:lpstr>Presupuesto 2024</vt:lpstr>
      <vt:lpstr>Aurrekontuen partidak 2024</vt:lpstr>
      <vt:lpstr>Partidas presupuestarias 2024</vt:lpstr>
      <vt:lpstr>Aurrekontuaren exekuzioa 2024</vt:lpstr>
      <vt:lpstr>Ejecución presupuestaria 2024</vt:lpstr>
      <vt:lpstr>Berankortasuna 2024</vt:lpstr>
      <vt:lpstr>Período Medio de Pago 2024</vt:lpstr>
      <vt:lpstr>Exekuzioa 2024</vt:lpstr>
      <vt:lpstr>Ejecución 2024</vt:lpstr>
      <vt:lpstr>Kontratu txikiak 2024</vt:lpstr>
      <vt:lpstr>Contratos menores 2024</vt:lpstr>
      <vt:lpstr>Hitzarmenak 2024</vt:lpstr>
      <vt:lpstr>Convenios 2024</vt:lpstr>
      <vt:lpstr>Lehiaketa publikoak 2024</vt:lpstr>
      <vt:lpstr>Concursos públicos 2024</vt:lpstr>
      <vt:lpstr>'Aurrekontua 2024'!Área_de_impresión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Bakartxo Villar</dc:creator>
  <cp:lastModifiedBy>Bakartxo Villar</cp:lastModifiedBy>
  <cp:lastPrinted>2024-05-13T07:43:43Z</cp:lastPrinted>
  <dcterms:created xsi:type="dcterms:W3CDTF">2015-10-19T09:32:35Z</dcterms:created>
  <dcterms:modified xsi:type="dcterms:W3CDTF">2025-02-03T09:16:42Z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0x0101007A3AA200D7FF4343BAE68149A4FD2589</vt:lpwstr>
  </property>
  <property fmtid="{D5CDD505-2E9C-101B-9397-08002B2CF9AE}" pid="3" name="MediaServiceImageTags">
    <vt:lpwstr/>
  </property>
</Properties>
</file>